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12120" windowHeight="7836" activeTab="1"/>
  </bookViews>
  <sheets>
    <sheet name="Доходы" sheetId="1" r:id="rId1"/>
    <sheet name="Расходы" sheetId="2" r:id="rId2"/>
    <sheet name="ВЕДОМОСТЬ" sheetId="3" r:id="rId3"/>
    <sheet name="Расчеты к бюджету" sheetId="4" r:id="rId4"/>
    <sheet name="Постановление." sheetId="5" r:id="rId5"/>
    <sheet name="Постан." sheetId="6" r:id="rId6"/>
  </sheets>
  <definedNames/>
  <calcPr fullCalcOnLoad="1"/>
</workbook>
</file>

<file path=xl/sharedStrings.xml><?xml version="1.0" encoding="utf-8"?>
<sst xmlns="http://schemas.openxmlformats.org/spreadsheetml/2006/main" count="423" uniqueCount="244">
  <si>
    <t>№ п/п</t>
  </si>
  <si>
    <t>Доходы</t>
  </si>
  <si>
    <t>Всего</t>
  </si>
  <si>
    <t>1 кв</t>
  </si>
  <si>
    <t>2 кв</t>
  </si>
  <si>
    <t>3 кв</t>
  </si>
  <si>
    <t>4 кв</t>
  </si>
  <si>
    <t>Численность населения</t>
  </si>
  <si>
    <t>Земельный налог</t>
  </si>
  <si>
    <t>Налог на имущ.</t>
  </si>
  <si>
    <t>Подоход.налог</t>
  </si>
  <si>
    <t>ЦБ</t>
  </si>
  <si>
    <t>ВУС</t>
  </si>
  <si>
    <t>Всего доходы:</t>
  </si>
  <si>
    <t>Гл. бухгалтер.</t>
  </si>
  <si>
    <t>По аппарату</t>
  </si>
  <si>
    <t>Должность</t>
  </si>
  <si>
    <t>Долж.оклад</t>
  </si>
  <si>
    <t>Зарплата</t>
  </si>
  <si>
    <t>Надбавка %</t>
  </si>
  <si>
    <t>Колич.месяц.</t>
  </si>
  <si>
    <t>Сумма</t>
  </si>
  <si>
    <t>Мат.помощ</t>
  </si>
  <si>
    <t>На лечение</t>
  </si>
  <si>
    <t>211 ст.</t>
  </si>
  <si>
    <t>213 ст.</t>
  </si>
  <si>
    <t>Итого:</t>
  </si>
  <si>
    <t>№ статьи</t>
  </si>
  <si>
    <t>Примечание</t>
  </si>
  <si>
    <t>Прочие выплаты</t>
  </si>
  <si>
    <t>Транспортные</t>
  </si>
  <si>
    <t>Прочие расходы</t>
  </si>
  <si>
    <t>Приобр-е осн. Средств</t>
  </si>
  <si>
    <t>Расчеты по военкомату.</t>
  </si>
  <si>
    <t>Расчеты по ЦБ.</t>
  </si>
  <si>
    <t>Суточные</t>
  </si>
  <si>
    <t>Мат.затраты</t>
  </si>
  <si>
    <t>Глава</t>
  </si>
  <si>
    <t>Раздель</t>
  </si>
  <si>
    <t>Подразделение</t>
  </si>
  <si>
    <t>Цель статьи</t>
  </si>
  <si>
    <t>Вид рсхода</t>
  </si>
  <si>
    <t>Наименование статьи</t>
  </si>
  <si>
    <t>Статья</t>
  </si>
  <si>
    <t>Оплата труда</t>
  </si>
  <si>
    <t>Начисление на ФОТ</t>
  </si>
  <si>
    <t>Коммунальные услуги</t>
  </si>
  <si>
    <t>ВСЕГО:</t>
  </si>
  <si>
    <t xml:space="preserve"> по доходам в сумме</t>
  </si>
  <si>
    <t>по расходам в сумме</t>
  </si>
  <si>
    <t>формируются за счет доходов от уплаты федеральных, региональных и мест-</t>
  </si>
  <si>
    <t xml:space="preserve">ных налогов и сборов по нормативам установленным законодательными ак- </t>
  </si>
  <si>
    <t>тами РФ,РД и настоящим постановлением:</t>
  </si>
  <si>
    <t>земельный налог - 100 %</t>
  </si>
  <si>
    <t>Утвердить:</t>
  </si>
  <si>
    <t>Председатель собрания</t>
  </si>
  <si>
    <t>Секретарь собрания</t>
  </si>
  <si>
    <t>1. Установить норматив расхода бюджетных средств на одного жителя в сумме</t>
  </si>
  <si>
    <t>Ш. С. Абачараев</t>
  </si>
  <si>
    <t>Рсчеты по ЖКХ.</t>
  </si>
  <si>
    <t>имущественный налог   - 100%</t>
  </si>
  <si>
    <t xml:space="preserve">4. Разбивка доходов и расходов по кварталам прилагается.  </t>
  </si>
  <si>
    <t>0104</t>
  </si>
  <si>
    <t>001</t>
  </si>
  <si>
    <t>0801</t>
  </si>
  <si>
    <t>0503</t>
  </si>
  <si>
    <t>0203</t>
  </si>
  <si>
    <t>Рсчеты по КДЦ.</t>
  </si>
  <si>
    <t>РЕСПУБЛИКА ДАГЕСТАН</t>
  </si>
  <si>
    <t xml:space="preserve">АДМИНИСТРАЦИЯ МУНИЦИПАЛЬНОГО ОБРАЗОВАНИЯ </t>
  </si>
  <si>
    <t>«СЕЛО ХУЛИСМА» ЛАКСКОГО РАЙОНА</t>
  </si>
  <si>
    <t xml:space="preserve"> СЕЛЬСКОЕ ПОСЕЛЕНИЕ</t>
  </si>
  <si>
    <t xml:space="preserve"> </t>
  </si>
  <si>
    <t>Индекс: 368366, РД. Лакский район, село Хулисма тел. _______________</t>
  </si>
  <si>
    <t>0113</t>
  </si>
  <si>
    <t>500</t>
  </si>
  <si>
    <t>00113800</t>
  </si>
  <si>
    <t>Землемер</t>
  </si>
  <si>
    <t>Собственные налоги всего:</t>
  </si>
  <si>
    <t>Отчисление в фонды</t>
  </si>
  <si>
    <t xml:space="preserve">Примечание </t>
  </si>
  <si>
    <t>340 ст.</t>
  </si>
  <si>
    <t>1. Аппарат управления</t>
  </si>
  <si>
    <t>2. Культура</t>
  </si>
  <si>
    <t xml:space="preserve">3. ЖКХ  </t>
  </si>
  <si>
    <t>4. Спорт</t>
  </si>
  <si>
    <t>5. ЦБ</t>
  </si>
  <si>
    <t xml:space="preserve">6. ВУС </t>
  </si>
  <si>
    <t>Коли ч.шт.е д.</t>
  </si>
  <si>
    <t>Оклад (должн.ок лад), ставка зараб.плат ы руб.</t>
  </si>
  <si>
    <t>оклад (должностной оклад), ставка зараб.платы с учетом повышения за работу в</t>
  </si>
  <si>
    <t>Надбавки, руб</t>
  </si>
  <si>
    <t>Повышение оплаты труда за работу в условиях: высокогорья, безводность</t>
  </si>
  <si>
    <t>Компенсац ия до МРОТ (руб.)</t>
  </si>
  <si>
    <t>Месячный фонд заработной платы(руб)</t>
  </si>
  <si>
    <t>Профессия (должность)</t>
  </si>
  <si>
    <t>Стимулирующие</t>
  </si>
  <si>
    <t>%</t>
  </si>
  <si>
    <t>сумма</t>
  </si>
  <si>
    <t>за стаж непрерывной работы (20-30%)</t>
  </si>
  <si>
    <t>коэф.</t>
  </si>
  <si>
    <t>15</t>
  </si>
  <si>
    <t>25</t>
  </si>
  <si>
    <t>ИТОГО</t>
  </si>
  <si>
    <t>Дир КДЦ</t>
  </si>
  <si>
    <t>Худ.рук</t>
  </si>
  <si>
    <t>ИТОГО:</t>
  </si>
  <si>
    <t>Структурное подразделение</t>
  </si>
  <si>
    <t>Выслуга лет</t>
  </si>
  <si>
    <t>Надбавка за сложность,напряженность</t>
  </si>
  <si>
    <t>Глава МО</t>
  </si>
  <si>
    <t>Гл.бух.</t>
  </si>
  <si>
    <t>Мат. помощ</t>
  </si>
  <si>
    <t>Единовр. Пособие к отпуску</t>
  </si>
  <si>
    <t>Справочн о: разряд до I сентября 2009г.</t>
  </si>
  <si>
    <t>Норматив</t>
  </si>
  <si>
    <t>Население чел.</t>
  </si>
  <si>
    <t>На приобретение строит. Матер.</t>
  </si>
  <si>
    <t>Техработница</t>
  </si>
  <si>
    <t>за интенсивность и высокие результаты</t>
  </si>
  <si>
    <t>налог на доходы физических лиц - 2 %</t>
  </si>
  <si>
    <t>226 ст.</t>
  </si>
  <si>
    <t>290 ст.</t>
  </si>
  <si>
    <t>310 ст.</t>
  </si>
  <si>
    <t>223 ст.</t>
  </si>
  <si>
    <t>На закупку твердого топлива</t>
  </si>
  <si>
    <t>111</t>
  </si>
  <si>
    <t>244</t>
  </si>
  <si>
    <t>Перечисление налогов</t>
  </si>
  <si>
    <t>З/п по договору</t>
  </si>
  <si>
    <t>За электроэнергию</t>
  </si>
  <si>
    <t>Оплата за электроэнергию       12 500 кВт*3,16 руб=39 500 руб,</t>
  </si>
  <si>
    <t>Л. А. Абидова</t>
  </si>
  <si>
    <t>Не налоговые доходы</t>
  </si>
  <si>
    <t>Спорт</t>
  </si>
  <si>
    <t xml:space="preserve"> КДЦ</t>
  </si>
  <si>
    <t xml:space="preserve"> Загс</t>
  </si>
  <si>
    <t xml:space="preserve"> ЖКХ</t>
  </si>
  <si>
    <t>Аппарат упр.</t>
  </si>
  <si>
    <t>8830020000</t>
  </si>
  <si>
    <t>9980051180</t>
  </si>
  <si>
    <t>ЕСХН</t>
  </si>
  <si>
    <t>Оклад (должн.ок лад), ставка зараб.платы руб.</t>
  </si>
  <si>
    <t xml:space="preserve">Заработная плата </t>
  </si>
  <si>
    <t xml:space="preserve">Заработная плата + отчисление в фонды ( по договору) </t>
  </si>
  <si>
    <t>Заработная плата</t>
  </si>
  <si>
    <t>119</t>
  </si>
  <si>
    <t xml:space="preserve">Парус, интернет </t>
  </si>
  <si>
    <t>З/п по договору, отчисления+ подписка</t>
  </si>
  <si>
    <t>242</t>
  </si>
  <si>
    <t>Благоустройство</t>
  </si>
  <si>
    <t>Оплата по договорам.</t>
  </si>
  <si>
    <t>Оплата по договорам</t>
  </si>
  <si>
    <t>З/п по договору, отчисления</t>
  </si>
  <si>
    <t>851</t>
  </si>
  <si>
    <t>Дотация (субвенция)</t>
  </si>
  <si>
    <t>0102</t>
  </si>
  <si>
    <t>112</t>
  </si>
  <si>
    <t xml:space="preserve">от   31 декабря  2019 г. </t>
  </si>
  <si>
    <t>Об утверждении норматива на 2020 год.</t>
  </si>
  <si>
    <t>1-С, Фельдъегерь, 1 С ИТС БЮДЖЕТ</t>
  </si>
  <si>
    <t>Оплата договоров: "Парус",  и другие.</t>
  </si>
  <si>
    <t>оплата по договорам  Сан. Эп.станц.</t>
  </si>
  <si>
    <t>ПОСТАНОВЛЕНИЕ № 2</t>
  </si>
  <si>
    <t>8810020000</t>
  </si>
  <si>
    <t>1-С, Фельдъегерь, 1 С</t>
  </si>
  <si>
    <t xml:space="preserve">4872 рублей: </t>
  </si>
  <si>
    <t>ЕСХН - 3 %</t>
  </si>
  <si>
    <t>Расчеты к  проекту бюджету на 2021 год МО "село Хулисма"</t>
  </si>
  <si>
    <t>Компенсация до МРОТ(руб)</t>
  </si>
  <si>
    <t xml:space="preserve"> Оплата з/п по договору специалист по ведению ООО "Парус" .+30,2%</t>
  </si>
  <si>
    <t>Увелич. стоимости материальных запасов(канц хоз расходы)</t>
  </si>
  <si>
    <t>Денежное поошрение, оклад</t>
  </si>
  <si>
    <t>Приобретение строительных материалов (для ремонта здание Администрации)</t>
  </si>
  <si>
    <t>344 ст.</t>
  </si>
  <si>
    <t>Оплата наемных работников по ремонту здания Администрации</t>
  </si>
  <si>
    <t>Заработная плата         6166*12=73992</t>
  </si>
  <si>
    <t>премия</t>
  </si>
  <si>
    <t>Приобретение строительных материалов (для ремонта здания Администрации)</t>
  </si>
  <si>
    <t xml:space="preserve">310 ст.   </t>
  </si>
  <si>
    <t>Увелич. стоимости основных средств</t>
  </si>
  <si>
    <t>увеличение стоимости основных средств</t>
  </si>
  <si>
    <t>Глава МО "с.Кулушац".</t>
  </si>
  <si>
    <t>Гаджиев А.А.</t>
  </si>
  <si>
    <t>М.М. Магомедов</t>
  </si>
  <si>
    <t>А.А. Гаджиев</t>
  </si>
  <si>
    <t>Глава МО "с. Кулушац".</t>
  </si>
  <si>
    <t>Субсидии</t>
  </si>
  <si>
    <t>Прочая дотация</t>
  </si>
  <si>
    <t>«СЕЛО КУЛУШАЦ» ЛАКСКОГО РАЙОНА</t>
  </si>
  <si>
    <t xml:space="preserve"> РД. Лакский район, село Кулушац тел. _______________</t>
  </si>
  <si>
    <t>Очередного заседания Собрания депутатов МО "село Кулушац"</t>
  </si>
  <si>
    <t>Э.Г. Алишаев</t>
  </si>
  <si>
    <t>М. М. Магомедов</t>
  </si>
  <si>
    <t xml:space="preserve">       Магомедов М.М.</t>
  </si>
  <si>
    <t>РФФП</t>
  </si>
  <si>
    <t>0412</t>
  </si>
  <si>
    <t>Ген.план</t>
  </si>
  <si>
    <t>за использование лич авто</t>
  </si>
  <si>
    <t>0502</t>
  </si>
  <si>
    <t>РЕМОНТ</t>
  </si>
  <si>
    <t>121</t>
  </si>
  <si>
    <t>129</t>
  </si>
  <si>
    <t>№ п\п</t>
  </si>
  <si>
    <t>Ф.И.О</t>
  </si>
  <si>
    <t>Подоход. Налог</t>
  </si>
  <si>
    <t>Всего удержано</t>
  </si>
  <si>
    <t>Сумма к выдаче</t>
  </si>
  <si>
    <t>Итого к выдаче</t>
  </si>
  <si>
    <t>Расписка в получении</t>
  </si>
  <si>
    <t>Нажмутдинов И.М.</t>
  </si>
  <si>
    <t>Банк </t>
  </si>
  <si>
    <t>Землямер</t>
  </si>
  <si>
    <t> 2</t>
  </si>
  <si>
    <t>Тех.работник</t>
  </si>
  <si>
    <t>Юсупов А.Р.</t>
  </si>
  <si>
    <t>Делопроизводитель</t>
  </si>
  <si>
    <t>Магомедов М.М.</t>
  </si>
  <si>
    <t>Гл.МО</t>
  </si>
  <si>
    <t>Гл. бухгалтер</t>
  </si>
  <si>
    <t>Шапиева З.А.</t>
  </si>
  <si>
    <t>Работник хоз. Учета</t>
  </si>
  <si>
    <t>Работник ВУС</t>
  </si>
  <si>
    <t>ШамхаловаД.М.</t>
  </si>
  <si>
    <t>Директор КДЦ</t>
  </si>
  <si>
    <t>Глава администраций МО «с\с Кулушацский»:                                                   Магомедов М.М.</t>
  </si>
  <si>
    <t>Гл. бухгалтер                                                                                                                               Гаджиев А.А.</t>
  </si>
  <si>
    <t>факт.Дотация</t>
  </si>
  <si>
    <r>
      <rPr>
        <sz val="14"/>
        <color indexed="8"/>
        <rFont val="Calibri"/>
        <family val="2"/>
      </rPr>
      <t>Расчетно-платежная ведомость Администрации МО «с\с Кулушацский».  Зар.плата работникам за январь 2024 года №01 от 16.01.2024г.</t>
    </r>
    <r>
      <rPr>
        <sz val="11"/>
        <color theme="1"/>
        <rFont val="Calibri"/>
        <family val="2"/>
      </rPr>
      <t xml:space="preserve">
</t>
    </r>
  </si>
  <si>
    <t>1. Утвердить бюджет М.О. " село Кулушац" на 2024 год.</t>
  </si>
  <si>
    <t xml:space="preserve">Установить что доходы местного бюджета поступающие в 2024 году  </t>
  </si>
  <si>
    <t>2. Утвердить поступление местных налогов в бюджет 2024 г. в сумме  332800р.</t>
  </si>
  <si>
    <t xml:space="preserve">1. Из фонда финансовой поддержки поселении (субвенция) в сумме 1628300 р. </t>
  </si>
  <si>
    <t>2. Из районного фонда финансовой поддержки поселения  40000 р.</t>
  </si>
  <si>
    <t>3. Из фонда компенсации (ВУС) 158000 руб.</t>
  </si>
  <si>
    <t>Уточненные расходы  на 2024 год</t>
  </si>
  <si>
    <t xml:space="preserve"> Бюджет на 2024 год. МО "село Кулушац"</t>
  </si>
  <si>
    <t xml:space="preserve">от  28 декабря  2024 г. </t>
  </si>
  <si>
    <t xml:space="preserve"> РЕШЕНИЯ № 20</t>
  </si>
  <si>
    <t>Тагирова И.М.</t>
  </si>
  <si>
    <t>Нажмутдинова А.Ц.</t>
  </si>
  <si>
    <t>НАЛОГОВАЯ БАЗА</t>
  </si>
  <si>
    <t>з\п за месяц НАЧИСЛЕНИЯ</t>
  </si>
  <si>
    <t>СУММА ВЫЧЕТА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</si>
</sst>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р_."/>
    <numFmt numFmtId="175" formatCode="0.0"/>
    <numFmt numFmtId="176" formatCode="#,##0&quot;р.&quot;"/>
    <numFmt numFmtId="177" formatCode="_-* #,##0_р_._-;\-* #,##0_р_._-;_-* &quot;-&quot;??_р_._-;_-@_-"/>
    <numFmt numFmtId="178" formatCode="#,##0_ ;\-#,##0\ 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_р_._-;\-* #,##0.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&quot;р.&quot;_-;\-* #,##0.0&quot;р.&quot;_-;_-* &quot;-&quot;?&quot;р.&quot;_-;_-@_-"/>
    <numFmt numFmtId="189" formatCode="_-* #,##0.0_р_._-;\-* #,##0.0_р_._-;_-* &quot;-&quot;?_р_._-;_-@_-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8"/>
      <color indexed="8"/>
      <name val="Times New Roman"/>
      <family val="1"/>
    </font>
    <font>
      <sz val="8"/>
      <name val="Arial Cyr"/>
      <family val="2"/>
    </font>
    <font>
      <b/>
      <sz val="7"/>
      <color indexed="8"/>
      <name val="Calibri"/>
      <family val="2"/>
    </font>
    <font>
      <sz val="7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b/>
      <sz val="7"/>
      <name val="Arial"/>
      <family val="2"/>
    </font>
    <font>
      <b/>
      <sz val="7"/>
      <name val="Arial Cyr"/>
      <family val="0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/>
    </xf>
    <xf numFmtId="174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78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74" fontId="3" fillId="0" borderId="0" xfId="0" applyNumberFormat="1" applyFont="1" applyFill="1" applyAlignment="1">
      <alignment/>
    </xf>
    <xf numFmtId="0" fontId="6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left"/>
    </xf>
    <xf numFmtId="170" fontId="5" fillId="0" borderId="10" xfId="0" applyNumberFormat="1" applyFont="1" applyBorder="1" applyAlignment="1">
      <alignment horizontal="left"/>
    </xf>
    <xf numFmtId="189" fontId="5" fillId="0" borderId="1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76" fillId="0" borderId="10" xfId="0" applyFont="1" applyBorder="1" applyAlignment="1">
      <alignment/>
    </xf>
    <xf numFmtId="170" fontId="8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3" fontId="5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 wrapText="1"/>
    </xf>
    <xf numFmtId="0" fontId="77" fillId="0" borderId="0" xfId="0" applyFont="1" applyAlignment="1">
      <alignment/>
    </xf>
    <xf numFmtId="0" fontId="77" fillId="0" borderId="10" xfId="0" applyFont="1" applyFill="1" applyBorder="1" applyAlignment="1">
      <alignment horizontal="center" wrapText="1"/>
    </xf>
    <xf numFmtId="0" fontId="77" fillId="0" borderId="10" xfId="0" applyFont="1" applyFill="1" applyBorder="1" applyAlignment="1">
      <alignment/>
    </xf>
    <xf numFmtId="0" fontId="77" fillId="0" borderId="10" xfId="0" applyFont="1" applyFill="1" applyBorder="1" applyAlignment="1">
      <alignment horizontal="center"/>
    </xf>
    <xf numFmtId="175" fontId="77" fillId="0" borderId="10" xfId="0" applyNumberFormat="1" applyFont="1" applyFill="1" applyBorder="1" applyAlignment="1">
      <alignment/>
    </xf>
    <xf numFmtId="1" fontId="77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49" fontId="17" fillId="0" borderId="10" xfId="0" applyNumberFormat="1" applyFont="1" applyBorder="1" applyAlignment="1">
      <alignment horizontal="center"/>
    </xf>
    <xf numFmtId="49" fontId="15" fillId="0" borderId="10" xfId="60" applyNumberFormat="1" applyFont="1" applyFill="1" applyBorder="1" applyAlignment="1">
      <alignment horizontal="center"/>
    </xf>
    <xf numFmtId="49" fontId="77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4" fontId="77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174" fontId="12" fillId="0" borderId="10" xfId="0" applyNumberFormat="1" applyFont="1" applyFill="1" applyBorder="1" applyAlignment="1">
      <alignment/>
    </xf>
    <xf numFmtId="174" fontId="77" fillId="0" borderId="10" xfId="0" applyNumberFormat="1" applyFont="1" applyFill="1" applyBorder="1" applyAlignment="1">
      <alignment/>
    </xf>
    <xf numFmtId="177" fontId="77" fillId="0" borderId="10" xfId="0" applyNumberFormat="1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174" fontId="14" fillId="0" borderId="10" xfId="0" applyNumberFormat="1" applyFont="1" applyFill="1" applyBorder="1" applyAlignment="1">
      <alignment/>
    </xf>
    <xf numFmtId="0" fontId="77" fillId="0" borderId="0" xfId="0" applyFont="1" applyFill="1" applyAlignment="1">
      <alignment/>
    </xf>
    <xf numFmtId="0" fontId="77" fillId="0" borderId="0" xfId="0" applyFont="1" applyFill="1" applyAlignment="1">
      <alignment horizontal="center"/>
    </xf>
    <xf numFmtId="175" fontId="77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78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1" xfId="0" applyNumberFormat="1" applyFont="1" applyFill="1" applyBorder="1" applyAlignment="1" applyProtection="1">
      <alignment horizontal="left" vertical="top" wrapText="1"/>
      <protection/>
    </xf>
    <xf numFmtId="0" fontId="20" fillId="0" borderId="12" xfId="0" applyNumberFormat="1" applyFont="1" applyFill="1" applyBorder="1" applyAlignment="1" applyProtection="1">
      <alignment horizontal="left" wrapText="1"/>
      <protection/>
    </xf>
    <xf numFmtId="9" fontId="20" fillId="0" borderId="10" xfId="0" applyNumberFormat="1" applyFont="1" applyFill="1" applyBorder="1" applyAlignment="1" applyProtection="1">
      <alignment horizontal="left" vertical="top"/>
      <protection/>
    </xf>
    <xf numFmtId="0" fontId="20" fillId="0" borderId="10" xfId="0" applyNumberFormat="1" applyFont="1" applyFill="1" applyBorder="1" applyAlignment="1" applyProtection="1">
      <alignment horizontal="left" vertical="top"/>
      <protection/>
    </xf>
    <xf numFmtId="0" fontId="78" fillId="0" borderId="12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0" borderId="13" xfId="0" applyFont="1" applyBorder="1" applyAlignment="1">
      <alignment horizontal="center"/>
    </xf>
    <xf numFmtId="0" fontId="20" fillId="0" borderId="12" xfId="0" applyNumberFormat="1" applyFont="1" applyFill="1" applyBorder="1" applyAlignment="1" applyProtection="1">
      <alignment horizontal="left" vertical="top"/>
      <protection/>
    </xf>
    <xf numFmtId="0" fontId="20" fillId="0" borderId="10" xfId="0" applyNumberFormat="1" applyFont="1" applyFill="1" applyBorder="1" applyAlignment="1" applyProtection="1">
      <alignment horizontal="center" vertical="top"/>
      <protection/>
    </xf>
    <xf numFmtId="171" fontId="20" fillId="0" borderId="10" xfId="0" applyNumberFormat="1" applyFont="1" applyFill="1" applyBorder="1" applyAlignment="1" applyProtection="1">
      <alignment horizontal="center" vertical="top"/>
      <protection/>
    </xf>
    <xf numFmtId="0" fontId="78" fillId="0" borderId="10" xfId="0" applyFont="1" applyBorder="1" applyAlignment="1">
      <alignment/>
    </xf>
    <xf numFmtId="171" fontId="20" fillId="0" borderId="10" xfId="0" applyNumberFormat="1" applyFont="1" applyFill="1" applyBorder="1" applyAlignment="1" applyProtection="1">
      <alignment horizontal="left" vertical="top" indent="1"/>
      <protection/>
    </xf>
    <xf numFmtId="0" fontId="21" fillId="0" borderId="10" xfId="0" applyNumberFormat="1" applyFont="1" applyFill="1" applyBorder="1" applyAlignment="1" applyProtection="1">
      <alignment horizontal="left" vertical="top"/>
      <protection/>
    </xf>
    <xf numFmtId="171" fontId="21" fillId="0" borderId="10" xfId="0" applyNumberFormat="1" applyFont="1" applyFill="1" applyBorder="1" applyAlignment="1" applyProtection="1">
      <alignment horizontal="left" vertical="top"/>
      <protection/>
    </xf>
    <xf numFmtId="0" fontId="21" fillId="0" borderId="10" xfId="0" applyNumberFormat="1" applyFont="1" applyFill="1" applyBorder="1" applyAlignment="1" applyProtection="1">
      <alignment horizontal="center" vertical="top"/>
      <protection/>
    </xf>
    <xf numFmtId="171" fontId="20" fillId="0" borderId="13" xfId="0" applyNumberFormat="1" applyFont="1" applyFill="1" applyBorder="1" applyAlignment="1" applyProtection="1">
      <alignment horizontal="center" vertical="top"/>
      <protection/>
    </xf>
    <xf numFmtId="0" fontId="22" fillId="0" borderId="12" xfId="0" applyNumberFormat="1" applyFont="1" applyFill="1" applyBorder="1" applyAlignment="1" applyProtection="1">
      <alignment horizontal="left" vertical="top"/>
      <protection/>
    </xf>
    <xf numFmtId="0" fontId="23" fillId="0" borderId="10" xfId="0" applyNumberFormat="1" applyFont="1" applyFill="1" applyBorder="1" applyAlignment="1" applyProtection="1">
      <alignment horizontal="center" vertical="top"/>
      <protection/>
    </xf>
    <xf numFmtId="171" fontId="23" fillId="0" borderId="10" xfId="0" applyNumberFormat="1" applyFont="1" applyFill="1" applyBorder="1" applyAlignment="1" applyProtection="1">
      <alignment horizontal="center" vertical="top"/>
      <protection/>
    </xf>
    <xf numFmtId="1" fontId="23" fillId="0" borderId="10" xfId="0" applyNumberFormat="1" applyFont="1" applyFill="1" applyBorder="1" applyAlignment="1" applyProtection="1">
      <alignment horizontal="center" vertical="top"/>
      <protection/>
    </xf>
    <xf numFmtId="171" fontId="23" fillId="0" borderId="13" xfId="0" applyNumberFormat="1" applyFont="1" applyFill="1" applyBorder="1" applyAlignment="1" applyProtection="1">
      <alignment horizontal="center" vertical="top"/>
      <protection/>
    </xf>
    <xf numFmtId="0" fontId="78" fillId="0" borderId="12" xfId="0" applyFont="1" applyBorder="1" applyAlignment="1">
      <alignment horizontal="left"/>
    </xf>
    <xf numFmtId="176" fontId="78" fillId="0" borderId="10" xfId="0" applyNumberFormat="1" applyFont="1" applyBorder="1" applyAlignment="1">
      <alignment/>
    </xf>
    <xf numFmtId="0" fontId="7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/>
    </xf>
    <xf numFmtId="176" fontId="19" fillId="0" borderId="15" xfId="0" applyNumberFormat="1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76" fontId="19" fillId="0" borderId="0" xfId="0" applyNumberFormat="1" applyFont="1" applyBorder="1" applyAlignment="1">
      <alignment/>
    </xf>
    <xf numFmtId="0" fontId="78" fillId="0" borderId="0" xfId="0" applyFont="1" applyBorder="1" applyAlignment="1">
      <alignment horizontal="center"/>
    </xf>
    <xf numFmtId="0" fontId="78" fillId="0" borderId="0" xfId="0" applyFont="1" applyBorder="1" applyAlignment="1">
      <alignment/>
    </xf>
    <xf numFmtId="0" fontId="78" fillId="0" borderId="11" xfId="0" applyFont="1" applyBorder="1" applyAlignment="1">
      <alignment/>
    </xf>
    <xf numFmtId="176" fontId="78" fillId="0" borderId="17" xfId="0" applyNumberFormat="1" applyFont="1" applyBorder="1" applyAlignment="1">
      <alignment/>
    </xf>
    <xf numFmtId="0" fontId="78" fillId="0" borderId="12" xfId="0" applyFont="1" applyBorder="1" applyAlignment="1">
      <alignment/>
    </xf>
    <xf numFmtId="0" fontId="78" fillId="0" borderId="18" xfId="0" applyFont="1" applyBorder="1" applyAlignment="1">
      <alignment/>
    </xf>
    <xf numFmtId="0" fontId="79" fillId="0" borderId="19" xfId="0" applyFont="1" applyBorder="1" applyAlignment="1">
      <alignment/>
    </xf>
    <xf numFmtId="176" fontId="79" fillId="0" borderId="20" xfId="0" applyNumberFormat="1" applyFont="1" applyBorder="1" applyAlignment="1">
      <alignment/>
    </xf>
    <xf numFmtId="0" fontId="78" fillId="0" borderId="21" xfId="0" applyFont="1" applyBorder="1" applyAlignment="1">
      <alignment/>
    </xf>
    <xf numFmtId="0" fontId="78" fillId="0" borderId="22" xfId="0" applyFont="1" applyBorder="1" applyAlignment="1">
      <alignment/>
    </xf>
    <xf numFmtId="0" fontId="78" fillId="0" borderId="23" xfId="0" applyFont="1" applyBorder="1" applyAlignment="1">
      <alignment/>
    </xf>
    <xf numFmtId="174" fontId="78" fillId="0" borderId="10" xfId="0" applyNumberFormat="1" applyFont="1" applyBorder="1" applyAlignment="1">
      <alignment/>
    </xf>
    <xf numFmtId="175" fontId="78" fillId="0" borderId="10" xfId="0" applyNumberFormat="1" applyFont="1" applyBorder="1" applyAlignment="1">
      <alignment/>
    </xf>
    <xf numFmtId="174" fontId="24" fillId="0" borderId="10" xfId="0" applyNumberFormat="1" applyFont="1" applyBorder="1" applyAlignment="1">
      <alignment/>
    </xf>
    <xf numFmtId="174" fontId="24" fillId="0" borderId="10" xfId="0" applyNumberFormat="1" applyFont="1" applyBorder="1" applyAlignment="1">
      <alignment horizontal="center"/>
    </xf>
    <xf numFmtId="0" fontId="79" fillId="0" borderId="12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78" fillId="0" borderId="24" xfId="0" applyFont="1" applyBorder="1" applyAlignment="1">
      <alignment horizontal="left"/>
    </xf>
    <xf numFmtId="176" fontId="78" fillId="0" borderId="25" xfId="0" applyNumberFormat="1" applyFont="1" applyBorder="1" applyAlignment="1">
      <alignment/>
    </xf>
    <xf numFmtId="0" fontId="78" fillId="0" borderId="18" xfId="0" applyFont="1" applyBorder="1" applyAlignment="1">
      <alignment horizontal="left"/>
    </xf>
    <xf numFmtId="0" fontId="19" fillId="0" borderId="19" xfId="0" applyFont="1" applyBorder="1" applyAlignment="1">
      <alignment/>
    </xf>
    <xf numFmtId="0" fontId="20" fillId="0" borderId="26" xfId="0" applyNumberFormat="1" applyFont="1" applyFill="1" applyBorder="1" applyAlignment="1" applyProtection="1">
      <alignment/>
      <protection/>
    </xf>
    <xf numFmtId="0" fontId="20" fillId="0" borderId="27" xfId="0" applyNumberFormat="1" applyFont="1" applyFill="1" applyBorder="1" applyAlignment="1" applyProtection="1">
      <alignment/>
      <protection/>
    </xf>
    <xf numFmtId="0" fontId="20" fillId="0" borderId="28" xfId="0" applyNumberFormat="1" applyFont="1" applyFill="1" applyBorder="1" applyAlignment="1" applyProtection="1">
      <alignment/>
      <protection/>
    </xf>
    <xf numFmtId="0" fontId="20" fillId="0" borderId="29" xfId="0" applyNumberFormat="1" applyFont="1" applyFill="1" applyBorder="1" applyAlignment="1" applyProtection="1">
      <alignment/>
      <protection/>
    </xf>
    <xf numFmtId="178" fontId="20" fillId="0" borderId="10" xfId="0" applyNumberFormat="1" applyFont="1" applyFill="1" applyBorder="1" applyAlignment="1" applyProtection="1">
      <alignment horizontal="center" vertical="top"/>
      <protection/>
    </xf>
    <xf numFmtId="0" fontId="20" fillId="0" borderId="10" xfId="0" applyNumberFormat="1" applyFont="1" applyFill="1" applyBorder="1" applyAlignment="1" applyProtection="1">
      <alignment horizontal="left" vertical="top" indent="1"/>
      <protection/>
    </xf>
    <xf numFmtId="178" fontId="20" fillId="0" borderId="10" xfId="0" applyNumberFormat="1" applyFont="1" applyFill="1" applyBorder="1" applyAlignment="1" applyProtection="1">
      <alignment horizontal="left" vertical="top" indent="1"/>
      <protection/>
    </xf>
    <xf numFmtId="178" fontId="78" fillId="0" borderId="10" xfId="0" applyNumberFormat="1" applyFont="1" applyBorder="1" applyAlignment="1">
      <alignment horizontal="center"/>
    </xf>
    <xf numFmtId="0" fontId="23" fillId="0" borderId="12" xfId="0" applyNumberFormat="1" applyFont="1" applyFill="1" applyBorder="1" applyAlignment="1" applyProtection="1">
      <alignment vertical="top"/>
      <protection/>
    </xf>
    <xf numFmtId="178" fontId="23" fillId="0" borderId="10" xfId="0" applyNumberFormat="1" applyFont="1" applyFill="1" applyBorder="1" applyAlignment="1" applyProtection="1">
      <alignment horizontal="center" vertical="top"/>
      <protection/>
    </xf>
    <xf numFmtId="166" fontId="20" fillId="0" borderId="10" xfId="0" applyNumberFormat="1" applyFont="1" applyFill="1" applyBorder="1" applyAlignment="1" applyProtection="1">
      <alignment horizontal="right" wrapText="1"/>
      <protection/>
    </xf>
    <xf numFmtId="176" fontId="78" fillId="0" borderId="10" xfId="0" applyNumberFormat="1" applyFont="1" applyBorder="1" applyAlignment="1">
      <alignment horizontal="right"/>
    </xf>
    <xf numFmtId="0" fontId="78" fillId="0" borderId="30" xfId="0" applyFont="1" applyBorder="1" applyAlignment="1">
      <alignment horizontal="left"/>
    </xf>
    <xf numFmtId="0" fontId="78" fillId="0" borderId="16" xfId="0" applyFont="1" applyBorder="1" applyAlignment="1">
      <alignment/>
    </xf>
    <xf numFmtId="0" fontId="78" fillId="0" borderId="0" xfId="0" applyFont="1" applyBorder="1" applyAlignment="1">
      <alignment horizontal="center" wrapText="1"/>
    </xf>
    <xf numFmtId="0" fontId="22" fillId="0" borderId="12" xfId="0" applyNumberFormat="1" applyFont="1" applyFill="1" applyBorder="1" applyAlignment="1" applyProtection="1">
      <alignment horizontal="left" vertical="top" indent="3"/>
      <protection/>
    </xf>
    <xf numFmtId="0" fontId="22" fillId="0" borderId="10" xfId="0" applyNumberFormat="1" applyFont="1" applyFill="1" applyBorder="1" applyAlignment="1" applyProtection="1">
      <alignment horizontal="left" vertical="top" indent="3"/>
      <protection/>
    </xf>
    <xf numFmtId="0" fontId="22" fillId="0" borderId="10" xfId="0" applyNumberFormat="1" applyFont="1" applyFill="1" applyBorder="1" applyAlignment="1" applyProtection="1">
      <alignment horizontal="center" vertical="top"/>
      <protection/>
    </xf>
    <xf numFmtId="0" fontId="79" fillId="0" borderId="13" xfId="0" applyFont="1" applyBorder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Alignment="1">
      <alignment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3" fontId="76" fillId="0" borderId="10" xfId="0" applyNumberFormat="1" applyFont="1" applyBorder="1" applyAlignment="1">
      <alignment horizontal="center"/>
    </xf>
    <xf numFmtId="0" fontId="80" fillId="0" borderId="10" xfId="0" applyFont="1" applyBorder="1" applyAlignment="1">
      <alignment/>
    </xf>
    <xf numFmtId="0" fontId="80" fillId="0" borderId="0" xfId="0" applyFont="1" applyAlignment="1">
      <alignment/>
    </xf>
    <xf numFmtId="3" fontId="25" fillId="0" borderId="10" xfId="0" applyNumberFormat="1" applyFont="1" applyBorder="1" applyAlignment="1">
      <alignment horizontal="center"/>
    </xf>
    <xf numFmtId="3" fontId="25" fillId="0" borderId="0" xfId="0" applyNumberFormat="1" applyFont="1" applyAlignment="1">
      <alignment/>
    </xf>
    <xf numFmtId="0" fontId="13" fillId="0" borderId="10" xfId="0" applyFont="1" applyBorder="1" applyAlignment="1">
      <alignment wrapText="1"/>
    </xf>
    <xf numFmtId="0" fontId="13" fillId="0" borderId="0" xfId="0" applyFont="1" applyAlignment="1">
      <alignment wrapText="1"/>
    </xf>
    <xf numFmtId="0" fontId="76" fillId="0" borderId="0" xfId="0" applyFont="1" applyBorder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19" fillId="0" borderId="16" xfId="0" applyFont="1" applyBorder="1" applyAlignment="1">
      <alignment/>
    </xf>
    <xf numFmtId="0" fontId="19" fillId="0" borderId="0" xfId="0" applyFont="1" applyBorder="1" applyAlignment="1">
      <alignment horizontal="left"/>
    </xf>
    <xf numFmtId="3" fontId="76" fillId="0" borderId="10" xfId="0" applyNumberFormat="1" applyFont="1" applyBorder="1" applyAlignment="1">
      <alignment horizontal="center"/>
    </xf>
    <xf numFmtId="0" fontId="79" fillId="0" borderId="0" xfId="0" applyFont="1" applyBorder="1" applyAlignment="1">
      <alignment/>
    </xf>
    <xf numFmtId="176" fontId="79" fillId="0" borderId="0" xfId="0" applyNumberFormat="1" applyFont="1" applyBorder="1" applyAlignment="1">
      <alignment/>
    </xf>
    <xf numFmtId="0" fontId="79" fillId="0" borderId="0" xfId="0" applyFont="1" applyBorder="1" applyAlignment="1">
      <alignment horizontal="left"/>
    </xf>
    <xf numFmtId="0" fontId="79" fillId="0" borderId="31" xfId="0" applyFont="1" applyBorder="1" applyAlignment="1">
      <alignment horizontal="left"/>
    </xf>
    <xf numFmtId="3" fontId="76" fillId="0" borderId="10" xfId="0" applyNumberFormat="1" applyFont="1" applyBorder="1" applyAlignment="1">
      <alignment horizontal="center"/>
    </xf>
    <xf numFmtId="176" fontId="77" fillId="0" borderId="10" xfId="0" applyNumberFormat="1" applyFont="1" applyBorder="1" applyAlignment="1">
      <alignment/>
    </xf>
    <xf numFmtId="0" fontId="78" fillId="0" borderId="32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76" fillId="0" borderId="0" xfId="0" applyFont="1" applyFill="1" applyAlignment="1">
      <alignment/>
    </xf>
    <xf numFmtId="174" fontId="76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13" fillId="0" borderId="33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8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83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84" fillId="0" borderId="10" xfId="0" applyFont="1" applyBorder="1" applyAlignment="1">
      <alignment horizontal="center" wrapText="1"/>
    </xf>
    <xf numFmtId="0" fontId="85" fillId="0" borderId="10" xfId="0" applyFont="1" applyBorder="1" applyAlignment="1">
      <alignment horizontal="center" wrapText="1"/>
    </xf>
    <xf numFmtId="0" fontId="84" fillId="0" borderId="10" xfId="0" applyFont="1" applyBorder="1" applyAlignment="1">
      <alignment horizontal="left" vertical="top" wrapText="1"/>
    </xf>
    <xf numFmtId="0" fontId="86" fillId="0" borderId="10" xfId="0" applyFont="1" applyBorder="1" applyAlignment="1">
      <alignment vertical="top" wrapText="1"/>
    </xf>
    <xf numFmtId="0" fontId="84" fillId="0" borderId="10" xfId="0" applyFont="1" applyBorder="1" applyAlignment="1">
      <alignment wrapText="1"/>
    </xf>
    <xf numFmtId="0" fontId="85" fillId="0" borderId="10" xfId="0" applyFont="1" applyBorder="1" applyAlignment="1">
      <alignment wrapText="1"/>
    </xf>
    <xf numFmtId="0" fontId="86" fillId="0" borderId="10" xfId="0" applyFont="1" applyBorder="1" applyAlignment="1">
      <alignment horizontal="left" vertical="top" wrapText="1"/>
    </xf>
    <xf numFmtId="0" fontId="87" fillId="0" borderId="10" xfId="0" applyFont="1" applyBorder="1" applyAlignment="1">
      <alignment vertical="top" wrapTex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0" fillId="0" borderId="10" xfId="0" applyBorder="1" applyAlignment="1">
      <alignment/>
    </xf>
    <xf numFmtId="0" fontId="84" fillId="0" borderId="10" xfId="0" applyFont="1" applyFill="1" applyBorder="1" applyAlignment="1">
      <alignment horizontal="center" wrapText="1"/>
    </xf>
    <xf numFmtId="0" fontId="89" fillId="0" borderId="10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2" fillId="0" borderId="3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6" fillId="0" borderId="10" xfId="0" applyFont="1" applyBorder="1" applyAlignment="1">
      <alignment horizontal="center"/>
    </xf>
    <xf numFmtId="3" fontId="76" fillId="0" borderId="10" xfId="0" applyNumberFormat="1" applyFont="1" applyBorder="1" applyAlignment="1">
      <alignment horizontal="center"/>
    </xf>
    <xf numFmtId="3" fontId="76" fillId="0" borderId="28" xfId="0" applyNumberFormat="1" applyFont="1" applyBorder="1" applyAlignment="1">
      <alignment horizontal="center"/>
    </xf>
    <xf numFmtId="3" fontId="76" fillId="0" borderId="34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3" fontId="2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3" fontId="80" fillId="0" borderId="10" xfId="0" applyNumberFormat="1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76" fillId="0" borderId="28" xfId="0" applyFont="1" applyBorder="1" applyAlignment="1">
      <alignment horizontal="center" wrapText="1"/>
    </xf>
    <xf numFmtId="0" fontId="76" fillId="0" borderId="34" xfId="0" applyFont="1" applyBorder="1" applyAlignment="1">
      <alignment horizontal="center" wrapText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76" fillId="0" borderId="10" xfId="0" applyFont="1" applyBorder="1" applyAlignment="1">
      <alignment horizontal="center" wrapText="1"/>
    </xf>
    <xf numFmtId="3" fontId="13" fillId="0" borderId="28" xfId="0" applyNumberFormat="1" applyFont="1" applyBorder="1" applyAlignment="1">
      <alignment horizontal="center" wrapText="1"/>
    </xf>
    <xf numFmtId="3" fontId="13" fillId="0" borderId="34" xfId="0" applyNumberFormat="1" applyFont="1" applyBorder="1" applyAlignment="1">
      <alignment horizontal="center" wrapText="1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12" fillId="0" borderId="35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 wrapText="1"/>
    </xf>
    <xf numFmtId="0" fontId="12" fillId="0" borderId="25" xfId="0" applyFont="1" applyFill="1" applyBorder="1" applyAlignment="1">
      <alignment horizontal="center" wrapText="1"/>
    </xf>
    <xf numFmtId="0" fontId="12" fillId="0" borderId="3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0" xfId="0" applyBorder="1" applyAlignment="1">
      <alignment horizontal="center" wrapText="1"/>
    </xf>
    <xf numFmtId="0" fontId="20" fillId="0" borderId="37" xfId="0" applyNumberFormat="1" applyFont="1" applyFill="1" applyBorder="1" applyAlignment="1" applyProtection="1">
      <alignment horizontal="left" wrapText="1"/>
      <protection/>
    </xf>
    <xf numFmtId="0" fontId="20" fillId="0" borderId="13" xfId="0" applyNumberFormat="1" applyFont="1" applyFill="1" applyBorder="1" applyAlignment="1" applyProtection="1">
      <alignment horizontal="left" wrapText="1"/>
      <protection/>
    </xf>
    <xf numFmtId="0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NumberFormat="1" applyFont="1" applyFill="1" applyBorder="1" applyAlignment="1" applyProtection="1">
      <alignment horizontal="left"/>
      <protection/>
    </xf>
    <xf numFmtId="0" fontId="20" fillId="0" borderId="10" xfId="0" applyNumberFormat="1" applyFont="1" applyFill="1" applyBorder="1" applyAlignment="1" applyProtection="1">
      <alignment horizontal="center" wrapText="1"/>
      <protection/>
    </xf>
    <xf numFmtId="0" fontId="20" fillId="0" borderId="17" xfId="0" applyNumberFormat="1" applyFont="1" applyFill="1" applyBorder="1" applyAlignment="1" applyProtection="1">
      <alignment horizontal="left" wrapText="1"/>
      <protection/>
    </xf>
    <xf numFmtId="0" fontId="20" fillId="0" borderId="10" xfId="0" applyNumberFormat="1" applyFont="1" applyFill="1" applyBorder="1" applyAlignment="1" applyProtection="1">
      <alignment horizontal="left" wrapText="1"/>
      <protection/>
    </xf>
    <xf numFmtId="0" fontId="78" fillId="0" borderId="17" xfId="0" applyFont="1" applyBorder="1" applyAlignment="1">
      <alignment horizontal="center" wrapText="1"/>
    </xf>
    <xf numFmtId="0" fontId="78" fillId="0" borderId="10" xfId="0" applyFont="1" applyBorder="1" applyAlignment="1">
      <alignment horizontal="center" wrapText="1"/>
    </xf>
    <xf numFmtId="0" fontId="20" fillId="0" borderId="12" xfId="0" applyNumberFormat="1" applyFont="1" applyFill="1" applyBorder="1" applyAlignment="1" applyProtection="1">
      <alignment horizontal="left" wrapText="1"/>
      <protection/>
    </xf>
    <xf numFmtId="0" fontId="20" fillId="0" borderId="28" xfId="0" applyNumberFormat="1" applyFont="1" applyFill="1" applyBorder="1" applyAlignment="1" applyProtection="1">
      <alignment horizontal="center" wrapText="1"/>
      <protection/>
    </xf>
    <xf numFmtId="0" fontId="20" fillId="0" borderId="34" xfId="0" applyNumberFormat="1" applyFont="1" applyFill="1" applyBorder="1" applyAlignment="1" applyProtection="1">
      <alignment horizontal="center" wrapText="1"/>
      <protection/>
    </xf>
    <xf numFmtId="0" fontId="20" fillId="0" borderId="17" xfId="0" applyNumberFormat="1" applyFont="1" applyFill="1" applyBorder="1" applyAlignment="1" applyProtection="1">
      <alignment horizontal="center" wrapText="1"/>
      <protection/>
    </xf>
    <xf numFmtId="0" fontId="20" fillId="0" borderId="17" xfId="0" applyNumberFormat="1" applyFont="1" applyFill="1" applyBorder="1" applyAlignment="1" applyProtection="1">
      <alignment horizontal="center"/>
      <protection/>
    </xf>
    <xf numFmtId="0" fontId="20" fillId="0" borderId="38" xfId="0" applyNumberFormat="1" applyFont="1" applyFill="1" applyBorder="1" applyAlignment="1" applyProtection="1">
      <alignment horizontal="left" wrapText="1"/>
      <protection/>
    </xf>
    <xf numFmtId="0" fontId="20" fillId="0" borderId="36" xfId="0" applyNumberFormat="1" applyFont="1" applyFill="1" applyBorder="1" applyAlignment="1" applyProtection="1">
      <alignment horizontal="left" wrapText="1"/>
      <protection/>
    </xf>
    <xf numFmtId="0" fontId="20" fillId="0" borderId="25" xfId="0" applyNumberFormat="1" applyFont="1" applyFill="1" applyBorder="1" applyAlignment="1" applyProtection="1">
      <alignment horizontal="left" wrapText="1"/>
      <protection/>
    </xf>
    <xf numFmtId="0" fontId="77" fillId="0" borderId="10" xfId="0" applyFont="1" applyBorder="1" applyAlignment="1">
      <alignment horizontal="left"/>
    </xf>
    <xf numFmtId="0" fontId="77" fillId="0" borderId="13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77" fillId="0" borderId="28" xfId="0" applyFont="1" applyBorder="1" applyAlignment="1">
      <alignment horizontal="left"/>
    </xf>
    <xf numFmtId="0" fontId="77" fillId="0" borderId="29" xfId="0" applyFont="1" applyBorder="1" applyAlignment="1">
      <alignment horizontal="left"/>
    </xf>
    <xf numFmtId="0" fontId="77" fillId="0" borderId="43" xfId="0" applyFont="1" applyBorder="1" applyAlignment="1">
      <alignment horizontal="left"/>
    </xf>
    <xf numFmtId="0" fontId="19" fillId="0" borderId="15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20" fillId="0" borderId="35" xfId="0" applyNumberFormat="1" applyFont="1" applyFill="1" applyBorder="1" applyAlignment="1" applyProtection="1">
      <alignment horizontal="left" indent="1"/>
      <protection/>
    </xf>
    <xf numFmtId="0" fontId="20" fillId="0" borderId="25" xfId="0" applyNumberFormat="1" applyFont="1" applyFill="1" applyBorder="1" applyAlignment="1" applyProtection="1">
      <alignment horizontal="left" indent="1"/>
      <protection/>
    </xf>
    <xf numFmtId="0" fontId="20" fillId="0" borderId="35" xfId="0" applyNumberFormat="1" applyFont="1" applyFill="1" applyBorder="1" applyAlignment="1" applyProtection="1">
      <alignment horizontal="left"/>
      <protection/>
    </xf>
    <xf numFmtId="0" fontId="20" fillId="0" borderId="25" xfId="0" applyNumberFormat="1" applyFont="1" applyFill="1" applyBorder="1" applyAlignment="1" applyProtection="1">
      <alignment horizontal="left"/>
      <protection/>
    </xf>
    <xf numFmtId="0" fontId="20" fillId="0" borderId="18" xfId="0" applyNumberFormat="1" applyFont="1" applyFill="1" applyBorder="1" applyAlignment="1" applyProtection="1">
      <alignment horizontal="left" wrapText="1"/>
      <protection/>
    </xf>
    <xf numFmtId="0" fontId="20" fillId="0" borderId="30" xfId="0" applyNumberFormat="1" applyFont="1" applyFill="1" applyBorder="1" applyAlignment="1" applyProtection="1">
      <alignment horizontal="left" wrapText="1"/>
      <protection/>
    </xf>
    <xf numFmtId="0" fontId="20" fillId="0" borderId="24" xfId="0" applyNumberFormat="1" applyFont="1" applyFill="1" applyBorder="1" applyAlignment="1" applyProtection="1">
      <alignment horizontal="left" wrapText="1"/>
      <protection/>
    </xf>
    <xf numFmtId="0" fontId="78" fillId="0" borderId="17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20" fillId="0" borderId="45" xfId="0" applyNumberFormat="1" applyFont="1" applyFill="1" applyBorder="1" applyAlignment="1" applyProtection="1">
      <alignment horizontal="center" wrapText="1"/>
      <protection/>
    </xf>
    <xf numFmtId="0" fontId="20" fillId="0" borderId="46" xfId="0" applyNumberFormat="1" applyFont="1" applyFill="1" applyBorder="1" applyAlignment="1" applyProtection="1">
      <alignment horizontal="center" wrapText="1"/>
      <protection/>
    </xf>
    <xf numFmtId="0" fontId="20" fillId="0" borderId="32" xfId="0" applyNumberFormat="1" applyFont="1" applyFill="1" applyBorder="1" applyAlignment="1" applyProtection="1">
      <alignment horizontal="center" wrapText="1"/>
      <protection/>
    </xf>
    <xf numFmtId="0" fontId="20" fillId="0" borderId="47" xfId="0" applyNumberFormat="1" applyFont="1" applyFill="1" applyBorder="1" applyAlignment="1" applyProtection="1">
      <alignment horizontal="center" wrapText="1"/>
      <protection/>
    </xf>
    <xf numFmtId="0" fontId="20" fillId="0" borderId="48" xfId="0" applyNumberFormat="1" applyFont="1" applyFill="1" applyBorder="1" applyAlignment="1" applyProtection="1">
      <alignment horizontal="center" wrapText="1"/>
      <protection/>
    </xf>
    <xf numFmtId="0" fontId="20" fillId="0" borderId="49" xfId="0" applyNumberFormat="1" applyFont="1" applyFill="1" applyBorder="1" applyAlignment="1" applyProtection="1">
      <alignment horizontal="center" wrapText="1"/>
      <protection/>
    </xf>
    <xf numFmtId="0" fontId="20" fillId="0" borderId="16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20" fillId="0" borderId="23" xfId="0" applyNumberFormat="1" applyFont="1" applyFill="1" applyBorder="1" applyAlignment="1" applyProtection="1">
      <alignment horizontal="center" wrapText="1"/>
      <protection/>
    </xf>
    <xf numFmtId="0" fontId="80" fillId="0" borderId="10" xfId="0" applyFont="1" applyBorder="1" applyAlignment="1">
      <alignment horizontal="center"/>
    </xf>
    <xf numFmtId="0" fontId="80" fillId="0" borderId="13" xfId="0" applyFont="1" applyBorder="1" applyAlignment="1">
      <alignment horizontal="center"/>
    </xf>
    <xf numFmtId="0" fontId="78" fillId="0" borderId="11" xfId="0" applyFont="1" applyBorder="1" applyAlignment="1">
      <alignment horizontal="left" wrapText="1"/>
    </xf>
    <xf numFmtId="0" fontId="78" fillId="0" borderId="17" xfId="0" applyFont="1" applyBorder="1" applyAlignment="1">
      <alignment horizontal="left" wrapText="1"/>
    </xf>
    <xf numFmtId="0" fontId="78" fillId="0" borderId="12" xfId="0" applyFont="1" applyBorder="1" applyAlignment="1">
      <alignment horizontal="left" wrapText="1"/>
    </xf>
    <xf numFmtId="0" fontId="78" fillId="0" borderId="10" xfId="0" applyFont="1" applyBorder="1" applyAlignment="1">
      <alignment horizontal="left" wrapText="1"/>
    </xf>
    <xf numFmtId="0" fontId="78" fillId="0" borderId="50" xfId="0" applyFont="1" applyBorder="1" applyAlignment="1">
      <alignment/>
    </xf>
    <xf numFmtId="0" fontId="78" fillId="0" borderId="34" xfId="0" applyFont="1" applyBorder="1" applyAlignment="1">
      <alignment/>
    </xf>
    <xf numFmtId="0" fontId="20" fillId="0" borderId="10" xfId="0" applyNumberFormat="1" applyFont="1" applyFill="1" applyBorder="1" applyAlignment="1" applyProtection="1">
      <alignment horizontal="center"/>
      <protection/>
    </xf>
    <xf numFmtId="0" fontId="24" fillId="0" borderId="1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19" fillId="0" borderId="15" xfId="0" applyFont="1" applyBorder="1" applyAlignment="1">
      <alignment horizontal="left"/>
    </xf>
    <xf numFmtId="0" fontId="19" fillId="0" borderId="44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3" fillId="0" borderId="51" xfId="0" applyNumberFormat="1" applyFont="1" applyFill="1" applyBorder="1" applyAlignment="1" applyProtection="1">
      <alignment horizontal="center" vertical="top"/>
      <protection/>
    </xf>
    <xf numFmtId="0" fontId="23" fillId="0" borderId="52" xfId="0" applyNumberFormat="1" applyFont="1" applyFill="1" applyBorder="1" applyAlignment="1" applyProtection="1">
      <alignment horizontal="center" vertical="top"/>
      <protection/>
    </xf>
    <xf numFmtId="0" fontId="23" fillId="0" borderId="53" xfId="0" applyNumberFormat="1" applyFont="1" applyFill="1" applyBorder="1" applyAlignment="1" applyProtection="1">
      <alignment horizontal="center" vertical="top"/>
      <protection/>
    </xf>
    <xf numFmtId="0" fontId="77" fillId="0" borderId="17" xfId="0" applyFont="1" applyBorder="1" applyAlignment="1">
      <alignment horizontal="left"/>
    </xf>
    <xf numFmtId="0" fontId="77" fillId="0" borderId="37" xfId="0" applyFont="1" applyBorder="1" applyAlignment="1">
      <alignment horizontal="left"/>
    </xf>
    <xf numFmtId="0" fontId="79" fillId="0" borderId="15" xfId="0" applyFont="1" applyBorder="1" applyAlignment="1">
      <alignment horizontal="left"/>
    </xf>
    <xf numFmtId="0" fontId="79" fillId="0" borderId="44" xfId="0" applyFont="1" applyBorder="1" applyAlignment="1">
      <alignment horizontal="left"/>
    </xf>
    <xf numFmtId="0" fontId="76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38100</xdr:rowOff>
    </xdr:from>
    <xdr:to>
      <xdr:col>7</xdr:col>
      <xdr:colOff>409575</xdr:colOff>
      <xdr:row>12</xdr:row>
      <xdr:rowOff>47625</xdr:rowOff>
    </xdr:to>
    <xdr:sp>
      <xdr:nvSpPr>
        <xdr:cNvPr id="1" name="Line 4"/>
        <xdr:cNvSpPr>
          <a:spLocks/>
        </xdr:cNvSpPr>
      </xdr:nvSpPr>
      <xdr:spPr>
        <a:xfrm flipV="1">
          <a:off x="0" y="2295525"/>
          <a:ext cx="5038725" cy="95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266700</xdr:colOff>
      <xdr:row>0</xdr:row>
      <xdr:rowOff>47625</xdr:rowOff>
    </xdr:from>
    <xdr:to>
      <xdr:col>4</xdr:col>
      <xdr:colOff>590550</xdr:colOff>
      <xdr:row>4</xdr:row>
      <xdr:rowOff>180975</xdr:rowOff>
    </xdr:to>
    <xdr:pic>
      <xdr:nvPicPr>
        <xdr:cNvPr id="2" name="Рисунок 5" descr="ORD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47625"/>
          <a:ext cx="933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38100</xdr:rowOff>
    </xdr:from>
    <xdr:to>
      <xdr:col>7</xdr:col>
      <xdr:colOff>409575</xdr:colOff>
      <xdr:row>12</xdr:row>
      <xdr:rowOff>47625</xdr:rowOff>
    </xdr:to>
    <xdr:sp>
      <xdr:nvSpPr>
        <xdr:cNvPr id="1" name="Line 4"/>
        <xdr:cNvSpPr>
          <a:spLocks/>
        </xdr:cNvSpPr>
      </xdr:nvSpPr>
      <xdr:spPr>
        <a:xfrm flipV="1">
          <a:off x="0" y="2419350"/>
          <a:ext cx="5257800" cy="95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266700</xdr:colOff>
      <xdr:row>0</xdr:row>
      <xdr:rowOff>47625</xdr:rowOff>
    </xdr:from>
    <xdr:to>
      <xdr:col>4</xdr:col>
      <xdr:colOff>361950</xdr:colOff>
      <xdr:row>5</xdr:row>
      <xdr:rowOff>57150</xdr:rowOff>
    </xdr:to>
    <xdr:pic>
      <xdr:nvPicPr>
        <xdr:cNvPr id="2" name="Рисунок 6" descr="ORD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47625"/>
          <a:ext cx="990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selection activeCell="P26" sqref="P24:Q26"/>
    </sheetView>
  </sheetViews>
  <sheetFormatPr defaultColWidth="9.140625" defaultRowHeight="15"/>
  <cols>
    <col min="1" max="1" width="5.28125" style="128" customWidth="1"/>
    <col min="2" max="2" width="10.421875" style="128" customWidth="1"/>
    <col min="3" max="3" width="7.57421875" style="128" customWidth="1"/>
    <col min="4" max="4" width="10.57421875" style="128" customWidth="1"/>
    <col min="5" max="5" width="6.8515625" style="128" customWidth="1"/>
    <col min="6" max="6" width="2.7109375" style="128" customWidth="1"/>
    <col min="7" max="7" width="5.7109375" style="128" customWidth="1"/>
    <col min="8" max="8" width="4.57421875" style="128" customWidth="1"/>
    <col min="9" max="9" width="5.7109375" style="128" customWidth="1"/>
    <col min="10" max="10" width="4.421875" style="128" customWidth="1"/>
    <col min="11" max="11" width="10.7109375" style="128" customWidth="1"/>
    <col min="12" max="12" width="3.7109375" style="128" customWidth="1"/>
    <col min="13" max="13" width="10.57421875" style="128" customWidth="1"/>
    <col min="14" max="14" width="8.421875" style="128" customWidth="1"/>
    <col min="15" max="15" width="9.7109375" style="128" customWidth="1"/>
    <col min="16" max="16" width="9.7109375" style="128" bestFit="1" customWidth="1"/>
    <col min="17" max="16384" width="9.140625" style="128" customWidth="1"/>
  </cols>
  <sheetData>
    <row r="1" spans="1:15" ht="15">
      <c r="A1" s="206" t="s">
        <v>236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ht="10.5" customHeight="1"/>
    <row r="3" spans="1:13" s="129" customFormat="1" ht="27">
      <c r="A3" s="1" t="s">
        <v>0</v>
      </c>
      <c r="B3" s="207" t="s">
        <v>1</v>
      </c>
      <c r="C3" s="207"/>
      <c r="D3" s="207"/>
      <c r="E3" s="207" t="s">
        <v>2</v>
      </c>
      <c r="F3" s="207"/>
      <c r="G3" s="201" t="s">
        <v>3</v>
      </c>
      <c r="H3" s="202"/>
      <c r="I3" s="201" t="s">
        <v>4</v>
      </c>
      <c r="J3" s="202"/>
      <c r="K3" s="201" t="s">
        <v>5</v>
      </c>
      <c r="L3" s="202"/>
      <c r="M3" s="31" t="s">
        <v>6</v>
      </c>
    </row>
    <row r="4" spans="1:13" s="132" customFormat="1" ht="13.5">
      <c r="A4" s="130"/>
      <c r="B4" s="203" t="s">
        <v>7</v>
      </c>
      <c r="C4" s="204"/>
      <c r="D4" s="205"/>
      <c r="E4" s="194">
        <v>414</v>
      </c>
      <c r="F4" s="194"/>
      <c r="G4" s="199"/>
      <c r="H4" s="200"/>
      <c r="I4" s="199"/>
      <c r="J4" s="200"/>
      <c r="K4" s="199"/>
      <c r="L4" s="200"/>
      <c r="M4" s="131"/>
    </row>
    <row r="5" spans="1:13" ht="13.5">
      <c r="A5" s="23">
        <v>1</v>
      </c>
      <c r="B5" s="196" t="s">
        <v>8</v>
      </c>
      <c r="C5" s="196"/>
      <c r="D5" s="196"/>
      <c r="E5" s="188">
        <v>287800</v>
      </c>
      <c r="F5" s="188"/>
      <c r="G5" s="189">
        <f aca="true" t="shared" si="0" ref="G5:G10">E5/4</f>
        <v>71950</v>
      </c>
      <c r="H5" s="190"/>
      <c r="I5" s="189">
        <f aca="true" t="shared" si="1" ref="I5:I10">E5/4</f>
        <v>71950</v>
      </c>
      <c r="J5" s="190"/>
      <c r="K5" s="189">
        <f aca="true" t="shared" si="2" ref="K5:K10">E5/4</f>
        <v>71950</v>
      </c>
      <c r="L5" s="190"/>
      <c r="M5" s="133">
        <f aca="true" t="shared" si="3" ref="M5:M10">E5/4</f>
        <v>71950</v>
      </c>
    </row>
    <row r="6" spans="1:13" ht="13.5">
      <c r="A6" s="23">
        <v>2</v>
      </c>
      <c r="B6" s="196" t="s">
        <v>9</v>
      </c>
      <c r="C6" s="196"/>
      <c r="D6" s="196"/>
      <c r="E6" s="188">
        <v>45300</v>
      </c>
      <c r="F6" s="188"/>
      <c r="G6" s="189">
        <f t="shared" si="0"/>
        <v>11325</v>
      </c>
      <c r="H6" s="190"/>
      <c r="I6" s="189">
        <f t="shared" si="1"/>
        <v>11325</v>
      </c>
      <c r="J6" s="190"/>
      <c r="K6" s="189">
        <f t="shared" si="2"/>
        <v>11325</v>
      </c>
      <c r="L6" s="190"/>
      <c r="M6" s="133">
        <f t="shared" si="3"/>
        <v>11325</v>
      </c>
    </row>
    <row r="7" spans="1:13" ht="13.5">
      <c r="A7" s="23">
        <v>3</v>
      </c>
      <c r="B7" s="196" t="s">
        <v>10</v>
      </c>
      <c r="C7" s="196"/>
      <c r="D7" s="196"/>
      <c r="E7" s="188">
        <v>21400</v>
      </c>
      <c r="F7" s="188"/>
      <c r="G7" s="189">
        <f t="shared" si="0"/>
        <v>5350</v>
      </c>
      <c r="H7" s="190"/>
      <c r="I7" s="189">
        <f t="shared" si="1"/>
        <v>5350</v>
      </c>
      <c r="J7" s="190"/>
      <c r="K7" s="189">
        <f t="shared" si="2"/>
        <v>5350</v>
      </c>
      <c r="L7" s="190"/>
      <c r="M7" s="133">
        <f t="shared" si="3"/>
        <v>5350</v>
      </c>
    </row>
    <row r="8" spans="1:13" ht="13.5">
      <c r="A8" s="23">
        <v>4</v>
      </c>
      <c r="B8" s="191" t="s">
        <v>141</v>
      </c>
      <c r="C8" s="192"/>
      <c r="D8" s="193"/>
      <c r="E8" s="189">
        <v>3000</v>
      </c>
      <c r="F8" s="190"/>
      <c r="G8" s="189">
        <f t="shared" si="0"/>
        <v>750</v>
      </c>
      <c r="H8" s="190"/>
      <c r="I8" s="189">
        <f t="shared" si="1"/>
        <v>750</v>
      </c>
      <c r="J8" s="190"/>
      <c r="K8" s="189">
        <f t="shared" si="2"/>
        <v>750</v>
      </c>
      <c r="L8" s="190"/>
      <c r="M8" s="145">
        <f t="shared" si="3"/>
        <v>750</v>
      </c>
    </row>
    <row r="9" spans="1:13" ht="13.5">
      <c r="A9" s="23">
        <v>5</v>
      </c>
      <c r="B9" s="196" t="s">
        <v>133</v>
      </c>
      <c r="C9" s="196"/>
      <c r="D9" s="196"/>
      <c r="E9" s="188">
        <v>327200</v>
      </c>
      <c r="F9" s="188"/>
      <c r="G9" s="189">
        <f t="shared" si="0"/>
        <v>81800</v>
      </c>
      <c r="H9" s="190"/>
      <c r="I9" s="189">
        <f t="shared" si="1"/>
        <v>81800</v>
      </c>
      <c r="J9" s="190"/>
      <c r="K9" s="189">
        <f t="shared" si="2"/>
        <v>81800</v>
      </c>
      <c r="L9" s="190"/>
      <c r="M9" s="133">
        <f t="shared" si="3"/>
        <v>81800</v>
      </c>
    </row>
    <row r="10" spans="1:13" s="135" customFormat="1" ht="13.5">
      <c r="A10" s="134">
        <v>6</v>
      </c>
      <c r="B10" s="197" t="s">
        <v>78</v>
      </c>
      <c r="C10" s="197"/>
      <c r="D10" s="197"/>
      <c r="E10" s="198">
        <f>SUM(E5:E9)</f>
        <v>684700</v>
      </c>
      <c r="F10" s="198"/>
      <c r="G10" s="189">
        <f t="shared" si="0"/>
        <v>171175</v>
      </c>
      <c r="H10" s="190"/>
      <c r="I10" s="189">
        <f t="shared" si="1"/>
        <v>171175</v>
      </c>
      <c r="J10" s="190"/>
      <c r="K10" s="189">
        <f t="shared" si="2"/>
        <v>171175</v>
      </c>
      <c r="L10" s="190"/>
      <c r="M10" s="133">
        <f t="shared" si="3"/>
        <v>171175</v>
      </c>
    </row>
    <row r="11" spans="1:15" s="132" customFormat="1" ht="13.5">
      <c r="A11" s="130">
        <v>7</v>
      </c>
      <c r="B11" s="197" t="s">
        <v>155</v>
      </c>
      <c r="C11" s="197"/>
      <c r="D11" s="197"/>
      <c r="E11" s="195">
        <v>1628300</v>
      </c>
      <c r="F11" s="195"/>
      <c r="G11" s="189">
        <f>E11/12*4</f>
        <v>542766.6666666666</v>
      </c>
      <c r="H11" s="190"/>
      <c r="I11" s="189">
        <f>E11/12*3</f>
        <v>407075</v>
      </c>
      <c r="J11" s="190"/>
      <c r="K11" s="189">
        <f>E11/12*3</f>
        <v>407075</v>
      </c>
      <c r="L11" s="190"/>
      <c r="M11" s="133">
        <f>E11/12*2</f>
        <v>271383.3333333333</v>
      </c>
      <c r="O11" s="137"/>
    </row>
    <row r="12" spans="1:13" s="139" customFormat="1" ht="15" customHeight="1">
      <c r="A12" s="138">
        <v>8</v>
      </c>
      <c r="B12" s="210" t="s">
        <v>227</v>
      </c>
      <c r="C12" s="211"/>
      <c r="D12" s="212"/>
      <c r="E12" s="208">
        <v>0</v>
      </c>
      <c r="F12" s="209"/>
      <c r="G12" s="189">
        <f>E12/4</f>
        <v>0</v>
      </c>
      <c r="H12" s="190"/>
      <c r="I12" s="189">
        <f>E12/4</f>
        <v>0</v>
      </c>
      <c r="J12" s="190"/>
      <c r="K12" s="189">
        <f>E12/4</f>
        <v>0</v>
      </c>
      <c r="L12" s="190"/>
      <c r="M12" s="133">
        <f>E12/4</f>
        <v>0</v>
      </c>
    </row>
    <row r="13" spans="1:13" ht="0" customHeight="1" hidden="1">
      <c r="A13" s="23">
        <v>9</v>
      </c>
      <c r="B13" s="191" t="s">
        <v>11</v>
      </c>
      <c r="C13" s="192"/>
      <c r="D13" s="193"/>
      <c r="E13" s="189"/>
      <c r="F13" s="190"/>
      <c r="G13" s="189">
        <f>E13/12*4</f>
        <v>0</v>
      </c>
      <c r="H13" s="190"/>
      <c r="I13" s="189">
        <f>E13/12*3</f>
        <v>0</v>
      </c>
      <c r="J13" s="190"/>
      <c r="K13" s="189">
        <f>E13/12*3</f>
        <v>0</v>
      </c>
      <c r="L13" s="190"/>
      <c r="M13" s="133">
        <f>E13/12*2</f>
        <v>0</v>
      </c>
    </row>
    <row r="14" spans="1:13" ht="13.5">
      <c r="A14" s="23">
        <v>9</v>
      </c>
      <c r="B14" s="196" t="s">
        <v>187</v>
      </c>
      <c r="C14" s="196"/>
      <c r="D14" s="196"/>
      <c r="E14" s="188">
        <v>40000</v>
      </c>
      <c r="F14" s="188"/>
      <c r="G14" s="189">
        <f>E14/4</f>
        <v>10000</v>
      </c>
      <c r="H14" s="190"/>
      <c r="I14" s="189">
        <f>E14/4</f>
        <v>10000</v>
      </c>
      <c r="J14" s="190"/>
      <c r="K14" s="189">
        <f>E14/4</f>
        <v>10000</v>
      </c>
      <c r="L14" s="190"/>
      <c r="M14" s="150">
        <f>E14/4</f>
        <v>10000</v>
      </c>
    </row>
    <row r="15" spans="1:13" ht="13.5">
      <c r="A15" s="23">
        <v>10</v>
      </c>
      <c r="B15" s="191" t="s">
        <v>188</v>
      </c>
      <c r="C15" s="192"/>
      <c r="D15" s="193"/>
      <c r="E15" s="189"/>
      <c r="F15" s="190"/>
      <c r="G15" s="189">
        <f>E15/4</f>
        <v>0</v>
      </c>
      <c r="H15" s="190"/>
      <c r="I15" s="189">
        <f>E15/4</f>
        <v>0</v>
      </c>
      <c r="J15" s="190"/>
      <c r="K15" s="189">
        <f>E15/4</f>
        <v>0</v>
      </c>
      <c r="L15" s="190"/>
      <c r="M15" s="150">
        <f>E15/4</f>
        <v>0</v>
      </c>
    </row>
    <row r="16" spans="1:13" ht="13.5">
      <c r="A16" s="23">
        <v>11</v>
      </c>
      <c r="B16" s="196" t="s">
        <v>12</v>
      </c>
      <c r="C16" s="196"/>
      <c r="D16" s="196"/>
      <c r="E16" s="188">
        <v>158000</v>
      </c>
      <c r="F16" s="188"/>
      <c r="G16" s="189">
        <f>E16/4</f>
        <v>39500</v>
      </c>
      <c r="H16" s="190"/>
      <c r="I16" s="189">
        <f>E16/4</f>
        <v>39500</v>
      </c>
      <c r="J16" s="190"/>
      <c r="K16" s="189">
        <f>E16/4</f>
        <v>39500</v>
      </c>
      <c r="L16" s="190"/>
      <c r="M16" s="133">
        <f>E16/4</f>
        <v>39500</v>
      </c>
    </row>
    <row r="17" spans="1:13" ht="1.5" customHeight="1" hidden="1">
      <c r="A17" s="23"/>
      <c r="B17" s="187"/>
      <c r="C17" s="187"/>
      <c r="D17" s="187"/>
      <c r="E17" s="188"/>
      <c r="F17" s="188"/>
      <c r="G17" s="189"/>
      <c r="H17" s="190"/>
      <c r="I17" s="189"/>
      <c r="J17" s="190"/>
      <c r="K17" s="189"/>
      <c r="L17" s="190"/>
      <c r="M17" s="133"/>
    </row>
    <row r="18" spans="1:13" s="132" customFormat="1" ht="13.5">
      <c r="A18" s="130"/>
      <c r="B18" s="194" t="s">
        <v>13</v>
      </c>
      <c r="C18" s="194"/>
      <c r="D18" s="194"/>
      <c r="E18" s="195">
        <f>E10+E11+E12+E13+E14+E15+E16</f>
        <v>2511000</v>
      </c>
      <c r="F18" s="195"/>
      <c r="G18" s="195">
        <f>G10+G11+G12+G13+G14+G15+G16</f>
        <v>763441.6666666666</v>
      </c>
      <c r="H18" s="195"/>
      <c r="I18" s="195">
        <f>I10+I11+I12+I13+I14+I15+I16</f>
        <v>627750</v>
      </c>
      <c r="J18" s="195"/>
      <c r="K18" s="195">
        <f>K10+K11+K12+K13+K14+K15+K16</f>
        <v>627750</v>
      </c>
      <c r="L18" s="195"/>
      <c r="M18" s="136">
        <f>M10+M11+M12+M13+M14+M15+M16</f>
        <v>492058.3333333333</v>
      </c>
    </row>
    <row r="19" spans="2:15" ht="34.5" customHeight="1"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40"/>
      <c r="N19" s="182"/>
      <c r="O19" s="182"/>
    </row>
    <row r="20" spans="2:11" ht="15">
      <c r="B20" s="183" t="s">
        <v>182</v>
      </c>
      <c r="C20" s="183"/>
      <c r="D20" s="183"/>
      <c r="E20" s="142"/>
      <c r="F20" s="184"/>
      <c r="G20" s="184"/>
      <c r="H20" s="142"/>
      <c r="I20" s="185" t="s">
        <v>194</v>
      </c>
      <c r="J20" s="185"/>
      <c r="K20" s="185"/>
    </row>
    <row r="21" spans="2:11" ht="15">
      <c r="B21" s="142"/>
      <c r="C21" s="142"/>
      <c r="D21" s="142"/>
      <c r="E21" s="142"/>
      <c r="F21" s="142"/>
      <c r="G21" s="142"/>
      <c r="H21" s="142"/>
      <c r="I21" s="142"/>
      <c r="J21" s="142"/>
      <c r="K21" s="142"/>
    </row>
    <row r="22" spans="2:11" ht="15">
      <c r="B22" s="186" t="s">
        <v>14</v>
      </c>
      <c r="C22" s="186"/>
      <c r="D22" s="12"/>
      <c r="E22" s="142"/>
      <c r="F22" s="184"/>
      <c r="G22" s="184"/>
      <c r="H22" s="142"/>
      <c r="I22" s="185" t="s">
        <v>183</v>
      </c>
      <c r="J22" s="185"/>
      <c r="K22" s="185"/>
    </row>
    <row r="24" ht="13.5">
      <c r="T24" s="128" t="s">
        <v>72</v>
      </c>
    </row>
    <row r="33" ht="33" customHeight="1"/>
    <row r="35" ht="13.5">
      <c r="G35" s="141"/>
    </row>
  </sheetData>
  <sheetProtection/>
  <mergeCells count="93">
    <mergeCell ref="K12:L12"/>
    <mergeCell ref="I12:J12"/>
    <mergeCell ref="G12:H12"/>
    <mergeCell ref="E12:F12"/>
    <mergeCell ref="B12:D12"/>
    <mergeCell ref="K13:L13"/>
    <mergeCell ref="I13:J13"/>
    <mergeCell ref="G13:H13"/>
    <mergeCell ref="E13:F13"/>
    <mergeCell ref="B13:D13"/>
    <mergeCell ref="B8:D8"/>
    <mergeCell ref="E8:F8"/>
    <mergeCell ref="G8:H8"/>
    <mergeCell ref="I8:J8"/>
    <mergeCell ref="K8:L8"/>
    <mergeCell ref="A1:O1"/>
    <mergeCell ref="B3:D3"/>
    <mergeCell ref="E3:F3"/>
    <mergeCell ref="G3:H3"/>
    <mergeCell ref="I3:J3"/>
    <mergeCell ref="K3:L3"/>
    <mergeCell ref="B5:D5"/>
    <mergeCell ref="E5:F5"/>
    <mergeCell ref="G5:H5"/>
    <mergeCell ref="I5:J5"/>
    <mergeCell ref="K5:L5"/>
    <mergeCell ref="B4:D4"/>
    <mergeCell ref="E4:F4"/>
    <mergeCell ref="G4:H4"/>
    <mergeCell ref="I4:J4"/>
    <mergeCell ref="K4:L4"/>
    <mergeCell ref="B7:D7"/>
    <mergeCell ref="E7:F7"/>
    <mergeCell ref="G7:H7"/>
    <mergeCell ref="I7:J7"/>
    <mergeCell ref="K7:L7"/>
    <mergeCell ref="B6:D6"/>
    <mergeCell ref="E6:F6"/>
    <mergeCell ref="G6:H6"/>
    <mergeCell ref="I6:J6"/>
    <mergeCell ref="K6:L6"/>
    <mergeCell ref="B10:D10"/>
    <mergeCell ref="E10:F10"/>
    <mergeCell ref="G10:H10"/>
    <mergeCell ref="I10:J10"/>
    <mergeCell ref="K10:L10"/>
    <mergeCell ref="B9:D9"/>
    <mergeCell ref="E9:F9"/>
    <mergeCell ref="G9:H9"/>
    <mergeCell ref="I9:J9"/>
    <mergeCell ref="K9:L9"/>
    <mergeCell ref="B11:D11"/>
    <mergeCell ref="E11:F11"/>
    <mergeCell ref="G11:H11"/>
    <mergeCell ref="I11:J11"/>
    <mergeCell ref="K11:L11"/>
    <mergeCell ref="B14:D14"/>
    <mergeCell ref="E14:F14"/>
    <mergeCell ref="G14:H14"/>
    <mergeCell ref="I14:J14"/>
    <mergeCell ref="K14:L14"/>
    <mergeCell ref="B16:D16"/>
    <mergeCell ref="E16:F16"/>
    <mergeCell ref="G16:H16"/>
    <mergeCell ref="I16:J16"/>
    <mergeCell ref="K16:L16"/>
    <mergeCell ref="B15:D15"/>
    <mergeCell ref="E15:F15"/>
    <mergeCell ref="G15:H15"/>
    <mergeCell ref="I15:J15"/>
    <mergeCell ref="K15:L15"/>
    <mergeCell ref="B18:D18"/>
    <mergeCell ref="E18:F18"/>
    <mergeCell ref="G18:H18"/>
    <mergeCell ref="I18:J18"/>
    <mergeCell ref="K18:L18"/>
    <mergeCell ref="B17:D17"/>
    <mergeCell ref="E17:F17"/>
    <mergeCell ref="G17:H17"/>
    <mergeCell ref="I17:J17"/>
    <mergeCell ref="K17:L17"/>
    <mergeCell ref="B19:D19"/>
    <mergeCell ref="E19:F19"/>
    <mergeCell ref="G19:H19"/>
    <mergeCell ref="I19:J19"/>
    <mergeCell ref="K19:L19"/>
    <mergeCell ref="N19:O19"/>
    <mergeCell ref="B20:D20"/>
    <mergeCell ref="F20:G20"/>
    <mergeCell ref="I20:K20"/>
    <mergeCell ref="B22:C22"/>
    <mergeCell ref="F22:G22"/>
    <mergeCell ref="I22:K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134" zoomScaleNormal="134" workbookViewId="0" topLeftCell="A25">
      <selection activeCell="H6" sqref="H6"/>
    </sheetView>
  </sheetViews>
  <sheetFormatPr defaultColWidth="9.140625" defaultRowHeight="15"/>
  <cols>
    <col min="1" max="1" width="7.140625" style="2" customWidth="1"/>
    <col min="2" max="2" width="3.57421875" style="2" customWidth="1"/>
    <col min="3" max="3" width="4.421875" style="2" customWidth="1"/>
    <col min="4" max="4" width="10.57421875" style="2" customWidth="1"/>
    <col min="5" max="5" width="4.57421875" style="2" customWidth="1"/>
    <col min="6" max="6" width="18.28125" style="2" customWidth="1"/>
    <col min="7" max="7" width="4.7109375" style="2" customWidth="1"/>
    <col min="8" max="8" width="9.7109375" style="2" customWidth="1"/>
    <col min="9" max="9" width="13.00390625" style="2" customWidth="1"/>
    <col min="10" max="11" width="8.00390625" style="2" customWidth="1"/>
    <col min="12" max="12" width="7.7109375" style="2" customWidth="1"/>
    <col min="13" max="13" width="9.28125" style="2" customWidth="1"/>
    <col min="14" max="16384" width="9.140625" style="2" customWidth="1"/>
  </cols>
  <sheetData>
    <row r="1" spans="1:12" ht="15">
      <c r="A1" s="219" t="s">
        <v>235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s="3" customFormat="1" ht="46.5" customHeight="1">
      <c r="A2" s="33" t="s">
        <v>37</v>
      </c>
      <c r="B2" s="33" t="s">
        <v>38</v>
      </c>
      <c r="C2" s="33" t="s">
        <v>39</v>
      </c>
      <c r="D2" s="33" t="s">
        <v>40</v>
      </c>
      <c r="E2" s="33" t="s">
        <v>41</v>
      </c>
      <c r="F2" s="33" t="s">
        <v>42</v>
      </c>
      <c r="G2" s="33" t="s">
        <v>43</v>
      </c>
      <c r="H2" s="33" t="s">
        <v>21</v>
      </c>
      <c r="I2" s="33" t="s">
        <v>3</v>
      </c>
      <c r="J2" s="33" t="s">
        <v>4</v>
      </c>
      <c r="K2" s="33" t="s">
        <v>5</v>
      </c>
      <c r="L2" s="33" t="s">
        <v>6</v>
      </c>
    </row>
    <row r="3" spans="1:12" ht="7.5" customHeight="1">
      <c r="A3" s="34"/>
      <c r="B3" s="35"/>
      <c r="C3" s="34"/>
      <c r="D3" s="34"/>
      <c r="E3" s="34"/>
      <c r="F3" s="34"/>
      <c r="G3" s="34"/>
      <c r="H3" s="36"/>
      <c r="I3" s="37"/>
      <c r="J3" s="37"/>
      <c r="K3" s="37"/>
      <c r="L3" s="37"/>
    </row>
    <row r="4" spans="1:12" ht="15" customHeight="1">
      <c r="A4" s="213" t="s">
        <v>138</v>
      </c>
      <c r="B4" s="39" t="s">
        <v>63</v>
      </c>
      <c r="C4" s="40" t="s">
        <v>156</v>
      </c>
      <c r="D4" s="41" t="s">
        <v>164</v>
      </c>
      <c r="E4" s="35">
        <v>121</v>
      </c>
      <c r="F4" s="42" t="s">
        <v>44</v>
      </c>
      <c r="G4" s="43">
        <v>211</v>
      </c>
      <c r="H4" s="44">
        <v>348480</v>
      </c>
      <c r="I4" s="44">
        <f>H4/12*4</f>
        <v>116160</v>
      </c>
      <c r="J4" s="44">
        <f>H4/12*3</f>
        <v>87120</v>
      </c>
      <c r="K4" s="44">
        <f>H4/12*3</f>
        <v>87120</v>
      </c>
      <c r="L4" s="44">
        <f>H4/12*2</f>
        <v>58080</v>
      </c>
    </row>
    <row r="5" spans="1:12" ht="14.25">
      <c r="A5" s="214"/>
      <c r="B5" s="39" t="s">
        <v>63</v>
      </c>
      <c r="C5" s="40" t="s">
        <v>156</v>
      </c>
      <c r="D5" s="41" t="s">
        <v>164</v>
      </c>
      <c r="E5" s="35">
        <v>129</v>
      </c>
      <c r="F5" s="42" t="s">
        <v>45</v>
      </c>
      <c r="G5" s="43">
        <v>213</v>
      </c>
      <c r="H5" s="44">
        <v>105241</v>
      </c>
      <c r="I5" s="44">
        <f>J5</f>
        <v>35080.333333333336</v>
      </c>
      <c r="J5" s="44">
        <f>H5/12*4</f>
        <v>35080.333333333336</v>
      </c>
      <c r="K5" s="44">
        <f>H5/12*4</f>
        <v>35080.333333333336</v>
      </c>
      <c r="L5" s="44">
        <f>H5/12*4</f>
        <v>35080.333333333336</v>
      </c>
    </row>
    <row r="6" spans="1:12" ht="14.25">
      <c r="A6" s="214"/>
      <c r="B6" s="39" t="s">
        <v>63</v>
      </c>
      <c r="C6" s="40" t="s">
        <v>62</v>
      </c>
      <c r="D6" s="41" t="s">
        <v>139</v>
      </c>
      <c r="E6" s="35">
        <v>242</v>
      </c>
      <c r="F6" s="42" t="s">
        <v>147</v>
      </c>
      <c r="G6" s="43">
        <v>226</v>
      </c>
      <c r="H6" s="44">
        <v>110646</v>
      </c>
      <c r="I6" s="44">
        <f>H6/4</f>
        <v>27661.5</v>
      </c>
      <c r="J6" s="44">
        <f>H6/4</f>
        <v>27661.5</v>
      </c>
      <c r="K6" s="44">
        <f>H6/4</f>
        <v>27661.5</v>
      </c>
      <c r="L6" s="44">
        <f>H6/4</f>
        <v>27661.5</v>
      </c>
    </row>
    <row r="7" spans="1:12" ht="14.25">
      <c r="A7" s="214"/>
      <c r="B7" s="39" t="s">
        <v>63</v>
      </c>
      <c r="C7" s="40" t="s">
        <v>62</v>
      </c>
      <c r="D7" s="41" t="s">
        <v>139</v>
      </c>
      <c r="E7" s="35">
        <v>244</v>
      </c>
      <c r="F7" s="42" t="s">
        <v>148</v>
      </c>
      <c r="G7" s="43">
        <v>226</v>
      </c>
      <c r="H7" s="44">
        <v>647008</v>
      </c>
      <c r="I7" s="44">
        <f>H7/4</f>
        <v>161752</v>
      </c>
      <c r="J7" s="44">
        <f>H7/4</f>
        <v>161752</v>
      </c>
      <c r="K7" s="44">
        <f>H7/4</f>
        <v>161752</v>
      </c>
      <c r="L7" s="44">
        <f>H7/4</f>
        <v>161752</v>
      </c>
    </row>
    <row r="8" spans="1:14" ht="14.25">
      <c r="A8" s="214"/>
      <c r="B8" s="39" t="s">
        <v>63</v>
      </c>
      <c r="C8" s="40" t="s">
        <v>62</v>
      </c>
      <c r="D8" s="41" t="s">
        <v>139</v>
      </c>
      <c r="E8" s="35">
        <v>122</v>
      </c>
      <c r="F8" s="42" t="s">
        <v>198</v>
      </c>
      <c r="G8" s="43">
        <v>212</v>
      </c>
      <c r="H8" s="44">
        <v>28800</v>
      </c>
      <c r="I8" s="44">
        <f>H8/4</f>
        <v>7200</v>
      </c>
      <c r="J8" s="44">
        <f>H8/4</f>
        <v>7200</v>
      </c>
      <c r="K8" s="44">
        <f>H8/4</f>
        <v>7200</v>
      </c>
      <c r="L8" s="44">
        <f>H8/4</f>
        <v>7200</v>
      </c>
      <c r="N8" s="178"/>
    </row>
    <row r="9" spans="1:12" ht="54.75" customHeight="1">
      <c r="A9" s="214"/>
      <c r="B9" s="39" t="s">
        <v>63</v>
      </c>
      <c r="C9" s="40" t="s">
        <v>62</v>
      </c>
      <c r="D9" s="41" t="s">
        <v>139</v>
      </c>
      <c r="E9" s="35">
        <v>244</v>
      </c>
      <c r="F9" s="45" t="s">
        <v>173</v>
      </c>
      <c r="G9" s="43">
        <v>344</v>
      </c>
      <c r="H9" s="44"/>
      <c r="I9" s="44">
        <f>H9/4</f>
        <v>0</v>
      </c>
      <c r="J9" s="44">
        <f>H9/4</f>
        <v>0</v>
      </c>
      <c r="K9" s="44">
        <f>H9/4</f>
        <v>0</v>
      </c>
      <c r="L9" s="44">
        <f>H9/4</f>
        <v>0</v>
      </c>
    </row>
    <row r="10" spans="1:12" ht="12" customHeight="1" hidden="1">
      <c r="A10" s="214"/>
      <c r="B10" s="39" t="s">
        <v>63</v>
      </c>
      <c r="C10" s="40" t="s">
        <v>62</v>
      </c>
      <c r="D10" s="41" t="s">
        <v>139</v>
      </c>
      <c r="E10" s="35">
        <v>244</v>
      </c>
      <c r="F10" s="45" t="s">
        <v>171</v>
      </c>
      <c r="G10" s="43">
        <v>346</v>
      </c>
      <c r="H10" s="151"/>
      <c r="I10" s="44">
        <f>H10/4</f>
        <v>0</v>
      </c>
      <c r="J10" s="44">
        <f>H10/4</f>
        <v>0</v>
      </c>
      <c r="K10" s="44">
        <f>H10/4</f>
        <v>0</v>
      </c>
      <c r="L10" s="44">
        <f>H10/4</f>
        <v>0</v>
      </c>
    </row>
    <row r="11" spans="1:12" ht="22.5" customHeight="1">
      <c r="A11" s="215"/>
      <c r="B11" s="39" t="s">
        <v>63</v>
      </c>
      <c r="C11" s="40" t="s">
        <v>62</v>
      </c>
      <c r="D11" s="41" t="s">
        <v>139</v>
      </c>
      <c r="E11" s="35">
        <v>244</v>
      </c>
      <c r="F11" s="45" t="s">
        <v>175</v>
      </c>
      <c r="G11" s="43">
        <v>226</v>
      </c>
      <c r="H11" s="44"/>
      <c r="I11" s="44"/>
      <c r="J11" s="44"/>
      <c r="K11" s="44"/>
      <c r="L11" s="44"/>
    </row>
    <row r="12" spans="1:12" s="4" customFormat="1" ht="18" customHeight="1">
      <c r="A12" s="46" t="s">
        <v>26</v>
      </c>
      <c r="B12" s="46"/>
      <c r="C12" s="46"/>
      <c r="D12" s="46"/>
      <c r="E12" s="46"/>
      <c r="F12" s="38"/>
      <c r="G12" s="38"/>
      <c r="H12" s="47">
        <f>SUM(H4:H11)</f>
        <v>1240175</v>
      </c>
      <c r="I12" s="47">
        <f>SUM(I4:I11)</f>
        <v>347853.8333333334</v>
      </c>
      <c r="J12" s="47">
        <v>547450</v>
      </c>
      <c r="K12" s="47">
        <f>SUM(K4:K11)</f>
        <v>318813.8333333334</v>
      </c>
      <c r="L12" s="47">
        <v>507620</v>
      </c>
    </row>
    <row r="13" spans="1:12" ht="14.25">
      <c r="A13" s="213" t="s">
        <v>135</v>
      </c>
      <c r="B13" s="39" t="s">
        <v>63</v>
      </c>
      <c r="C13" s="40" t="s">
        <v>64</v>
      </c>
      <c r="D13" s="35">
        <v>2020200590</v>
      </c>
      <c r="E13" s="41" t="s">
        <v>126</v>
      </c>
      <c r="F13" s="42" t="s">
        <v>44</v>
      </c>
      <c r="G13" s="43">
        <v>211</v>
      </c>
      <c r="H13" s="44">
        <v>149286</v>
      </c>
      <c r="I13" s="44">
        <f>H13/12*4</f>
        <v>49762</v>
      </c>
      <c r="J13" s="44">
        <f>H13/12*3</f>
        <v>37321.5</v>
      </c>
      <c r="K13" s="44">
        <f>H13/12*3</f>
        <v>37321.5</v>
      </c>
      <c r="L13" s="44">
        <f>H13/12*2</f>
        <v>24881</v>
      </c>
    </row>
    <row r="14" spans="1:12" ht="14.25">
      <c r="A14" s="214"/>
      <c r="B14" s="39" t="s">
        <v>63</v>
      </c>
      <c r="C14" s="40" t="s">
        <v>64</v>
      </c>
      <c r="D14" s="35">
        <v>2020200590</v>
      </c>
      <c r="E14" s="41" t="s">
        <v>146</v>
      </c>
      <c r="F14" s="42" t="s">
        <v>45</v>
      </c>
      <c r="G14" s="43">
        <v>213</v>
      </c>
      <c r="H14" s="44">
        <v>45084</v>
      </c>
      <c r="I14" s="44">
        <f>H14/12*4</f>
        <v>15028</v>
      </c>
      <c r="J14" s="44">
        <f>H14/12*3</f>
        <v>11271</v>
      </c>
      <c r="K14" s="44">
        <f>H14/12*3</f>
        <v>11271</v>
      </c>
      <c r="L14" s="44">
        <f>H14/12*2</f>
        <v>7514</v>
      </c>
    </row>
    <row r="15" spans="1:12" ht="14.25">
      <c r="A15" s="214"/>
      <c r="B15" s="39" t="s">
        <v>63</v>
      </c>
      <c r="C15" s="40" t="s">
        <v>64</v>
      </c>
      <c r="D15" s="35">
        <v>2020200590</v>
      </c>
      <c r="E15" s="41" t="s">
        <v>154</v>
      </c>
      <c r="F15" s="42" t="s">
        <v>128</v>
      </c>
      <c r="G15" s="43">
        <v>290</v>
      </c>
      <c r="H15" s="44">
        <f>'Расчеты к бюджету'!B63</f>
        <v>0</v>
      </c>
      <c r="I15" s="44"/>
      <c r="J15" s="44"/>
      <c r="K15" s="44"/>
      <c r="L15" s="44"/>
    </row>
    <row r="16" spans="1:12" ht="14.25">
      <c r="A16" s="214"/>
      <c r="B16" s="39" t="s">
        <v>63</v>
      </c>
      <c r="C16" s="40" t="s">
        <v>64</v>
      </c>
      <c r="D16" s="35">
        <v>2020200590</v>
      </c>
      <c r="E16" s="41" t="s">
        <v>127</v>
      </c>
      <c r="F16" s="42" t="s">
        <v>129</v>
      </c>
      <c r="G16" s="43">
        <v>226</v>
      </c>
      <c r="H16" s="44">
        <f>'Расчеты к бюджету'!B62</f>
        <v>0</v>
      </c>
      <c r="I16" s="44">
        <f>H16/12*4</f>
        <v>0</v>
      </c>
      <c r="J16" s="44">
        <f>H16/12*3</f>
        <v>0</v>
      </c>
      <c r="K16" s="44">
        <f>H16/12*3</f>
        <v>0</v>
      </c>
      <c r="L16" s="44">
        <f>H16/12*2</f>
        <v>0</v>
      </c>
    </row>
    <row r="17" spans="1:12" ht="14.25">
      <c r="A17" s="215"/>
      <c r="B17" s="39" t="s">
        <v>63</v>
      </c>
      <c r="C17" s="40" t="s">
        <v>64</v>
      </c>
      <c r="D17" s="35">
        <v>2020200590</v>
      </c>
      <c r="E17" s="41" t="s">
        <v>127</v>
      </c>
      <c r="F17" s="42" t="s">
        <v>46</v>
      </c>
      <c r="G17" s="43">
        <v>340</v>
      </c>
      <c r="H17" s="44">
        <f>'Расчеты к бюджету'!B65</f>
        <v>0</v>
      </c>
      <c r="I17" s="44"/>
      <c r="J17" s="44"/>
      <c r="K17" s="44"/>
      <c r="L17" s="44"/>
    </row>
    <row r="18" spans="1:12" s="4" customFormat="1" ht="18" customHeight="1">
      <c r="A18" s="46" t="s">
        <v>26</v>
      </c>
      <c r="B18" s="46"/>
      <c r="C18" s="46"/>
      <c r="D18" s="46"/>
      <c r="E18" s="46"/>
      <c r="F18" s="38"/>
      <c r="G18" s="38"/>
      <c r="H18" s="47">
        <f>SUM(H13:H17)</f>
        <v>194370</v>
      </c>
      <c r="I18" s="47">
        <f>SUM(I13:I17)</f>
        <v>64790</v>
      </c>
      <c r="J18" s="47">
        <f>SUM(J13:J17)</f>
        <v>48592.5</v>
      </c>
      <c r="K18" s="47">
        <f>SUM(K13:K17)</f>
        <v>48592.5</v>
      </c>
      <c r="L18" s="47">
        <f>SUM(L13:L17)</f>
        <v>32395</v>
      </c>
    </row>
    <row r="19" spans="1:12" ht="14.25">
      <c r="A19" s="213" t="s">
        <v>137</v>
      </c>
      <c r="B19" s="39" t="s">
        <v>63</v>
      </c>
      <c r="C19" s="40" t="s">
        <v>65</v>
      </c>
      <c r="D19" s="35">
        <v>9660001000</v>
      </c>
      <c r="E19" s="35">
        <v>244</v>
      </c>
      <c r="F19" s="42" t="s">
        <v>130</v>
      </c>
      <c r="G19" s="43">
        <v>247</v>
      </c>
      <c r="H19" s="44">
        <v>365000</v>
      </c>
      <c r="I19" s="44">
        <f>H19/4</f>
        <v>91250</v>
      </c>
      <c r="J19" s="44">
        <f>H19/4</f>
        <v>91250</v>
      </c>
      <c r="K19" s="44">
        <f>H19/4</f>
        <v>91250</v>
      </c>
      <c r="L19" s="44">
        <f>H19/4</f>
        <v>91250</v>
      </c>
    </row>
    <row r="20" spans="1:12" ht="11.25" customHeight="1">
      <c r="A20" s="214"/>
      <c r="B20" s="39" t="s">
        <v>63</v>
      </c>
      <c r="C20" s="40" t="s">
        <v>199</v>
      </c>
      <c r="D20" s="35">
        <v>9670003510</v>
      </c>
      <c r="E20" s="35">
        <v>244</v>
      </c>
      <c r="F20" s="42" t="s">
        <v>200</v>
      </c>
      <c r="G20" s="43">
        <v>344</v>
      </c>
      <c r="H20" s="44">
        <v>40000</v>
      </c>
      <c r="I20" s="44"/>
      <c r="J20" s="44">
        <f>H20/2</f>
        <v>20000</v>
      </c>
      <c r="K20" s="44">
        <f>H20/2</f>
        <v>20000</v>
      </c>
      <c r="L20" s="44"/>
    </row>
    <row r="21" spans="1:12" ht="14.25">
      <c r="A21" s="214"/>
      <c r="B21" s="39" t="s">
        <v>63</v>
      </c>
      <c r="C21" s="40" t="s">
        <v>65</v>
      </c>
      <c r="D21" s="35">
        <v>9660001000</v>
      </c>
      <c r="E21" s="35">
        <v>244</v>
      </c>
      <c r="F21" s="42" t="s">
        <v>152</v>
      </c>
      <c r="G21" s="43">
        <v>226</v>
      </c>
      <c r="H21" s="44">
        <f>'Расчеты к бюджету'!B44</f>
        <v>0</v>
      </c>
      <c r="I21" s="44">
        <f>H21/4</f>
        <v>0</v>
      </c>
      <c r="J21" s="44">
        <f>H21/4</f>
        <v>0</v>
      </c>
      <c r="K21" s="44">
        <f>H21/4</f>
        <v>0</v>
      </c>
      <c r="L21" s="44">
        <f>H21/4</f>
        <v>0</v>
      </c>
    </row>
    <row r="22" spans="1:12" ht="14.25">
      <c r="A22" s="214"/>
      <c r="B22" s="39" t="s">
        <v>63</v>
      </c>
      <c r="C22" s="40" t="s">
        <v>65</v>
      </c>
      <c r="D22" s="35">
        <v>9660005000</v>
      </c>
      <c r="E22" s="35">
        <v>244</v>
      </c>
      <c r="F22" s="42" t="s">
        <v>153</v>
      </c>
      <c r="G22" s="43">
        <v>226</v>
      </c>
      <c r="H22" s="44">
        <v>110633</v>
      </c>
      <c r="I22" s="44">
        <f>H22/4</f>
        <v>27658.25</v>
      </c>
      <c r="J22" s="44">
        <f>H22/4</f>
        <v>27658.25</v>
      </c>
      <c r="K22" s="44">
        <f>H22/4</f>
        <v>27658.25</v>
      </c>
      <c r="L22" s="44">
        <f>H22/4</f>
        <v>27658.25</v>
      </c>
    </row>
    <row r="23" spans="1:13" ht="14.25">
      <c r="A23" s="215"/>
      <c r="B23" s="39" t="s">
        <v>63</v>
      </c>
      <c r="C23" s="40" t="s">
        <v>65</v>
      </c>
      <c r="D23" s="35">
        <v>9660005000</v>
      </c>
      <c r="E23" s="35">
        <v>244</v>
      </c>
      <c r="F23" s="42" t="s">
        <v>150</v>
      </c>
      <c r="G23" s="43">
        <v>344</v>
      </c>
      <c r="H23" s="44"/>
      <c r="I23" s="44">
        <f>H23/4</f>
        <v>0</v>
      </c>
      <c r="J23" s="44">
        <f>H23/4</f>
        <v>0</v>
      </c>
      <c r="K23" s="44">
        <f>H23/4</f>
        <v>0</v>
      </c>
      <c r="L23" s="44">
        <f>H23/4</f>
        <v>0</v>
      </c>
      <c r="M23" s="5"/>
    </row>
    <row r="24" spans="1:13" s="4" customFormat="1" ht="15" customHeight="1">
      <c r="A24" s="46" t="s">
        <v>26</v>
      </c>
      <c r="B24" s="46"/>
      <c r="C24" s="46"/>
      <c r="D24" s="46"/>
      <c r="E24" s="46"/>
      <c r="F24" s="38"/>
      <c r="G24" s="38"/>
      <c r="H24" s="47">
        <f>SUM(H19:H23)</f>
        <v>515633</v>
      </c>
      <c r="I24" s="47">
        <f>SUM(I19:I23)</f>
        <v>118908.25</v>
      </c>
      <c r="J24" s="47">
        <f>SUM(J19:J23)</f>
        <v>138908.25</v>
      </c>
      <c r="K24" s="47">
        <f>SUM(K19:K23)</f>
        <v>138908.25</v>
      </c>
      <c r="L24" s="47">
        <f>SUM(L19:L23)</f>
        <v>118908.25</v>
      </c>
      <c r="M24" s="16"/>
    </row>
    <row r="25" spans="1:12" ht="14.25">
      <c r="A25" s="56" t="s">
        <v>134</v>
      </c>
      <c r="B25" s="39" t="s">
        <v>63</v>
      </c>
      <c r="C25" s="35">
        <v>1102</v>
      </c>
      <c r="D25" s="35">
        <v>2410187010</v>
      </c>
      <c r="E25" s="41" t="s">
        <v>127</v>
      </c>
      <c r="F25" s="42" t="s">
        <v>31</v>
      </c>
      <c r="G25" s="43">
        <v>290</v>
      </c>
      <c r="H25" s="44"/>
      <c r="I25" s="44"/>
      <c r="J25" s="44"/>
      <c r="K25" s="44"/>
      <c r="L25" s="44"/>
    </row>
    <row r="26" spans="1:12" s="4" customFormat="1" ht="12" customHeight="1">
      <c r="A26" s="46" t="s">
        <v>26</v>
      </c>
      <c r="B26" s="46"/>
      <c r="C26" s="46"/>
      <c r="D26" s="46"/>
      <c r="E26" s="46"/>
      <c r="F26" s="38"/>
      <c r="G26" s="38"/>
      <c r="H26" s="47">
        <f>SUM(H25)</f>
        <v>0</v>
      </c>
      <c r="I26" s="47">
        <f>SUM(I25)</f>
        <v>0</v>
      </c>
      <c r="J26" s="47">
        <f>SUM(J25)</f>
        <v>0</v>
      </c>
      <c r="K26" s="47">
        <f>SUM(K25)</f>
        <v>0</v>
      </c>
      <c r="L26" s="47">
        <f>SUM(L25)</f>
        <v>0</v>
      </c>
    </row>
    <row r="27" spans="1:12" ht="15.75" customHeight="1">
      <c r="A27" s="216" t="s">
        <v>11</v>
      </c>
      <c r="B27" s="39" t="s">
        <v>63</v>
      </c>
      <c r="C27" s="40" t="s">
        <v>62</v>
      </c>
      <c r="D27" s="35">
        <v>9980020005</v>
      </c>
      <c r="E27" s="41" t="s">
        <v>201</v>
      </c>
      <c r="F27" s="42" t="s">
        <v>44</v>
      </c>
      <c r="G27" s="43">
        <v>211</v>
      </c>
      <c r="H27" s="48">
        <v>267036</v>
      </c>
      <c r="I27" s="44">
        <f>H27/12*4</f>
        <v>89012</v>
      </c>
      <c r="J27" s="44">
        <f>H27/12*3</f>
        <v>66759</v>
      </c>
      <c r="K27" s="44">
        <f>H27/12*3</f>
        <v>66759</v>
      </c>
      <c r="L27" s="44">
        <f>H27/12*2</f>
        <v>44506</v>
      </c>
    </row>
    <row r="28" spans="1:12" ht="14.25">
      <c r="A28" s="217"/>
      <c r="B28" s="39" t="s">
        <v>63</v>
      </c>
      <c r="C28" s="40" t="s">
        <v>62</v>
      </c>
      <c r="D28" s="35">
        <v>9980020005</v>
      </c>
      <c r="E28" s="41" t="s">
        <v>202</v>
      </c>
      <c r="F28" s="42" t="s">
        <v>45</v>
      </c>
      <c r="G28" s="43">
        <v>213</v>
      </c>
      <c r="H28" s="48">
        <v>80645</v>
      </c>
      <c r="I28" s="44">
        <f>H28/12*4</f>
        <v>26881.666666666668</v>
      </c>
      <c r="J28" s="44">
        <f>H28/12*3</f>
        <v>20161.25</v>
      </c>
      <c r="K28" s="44">
        <f>H28/12*3</f>
        <v>20161.25</v>
      </c>
      <c r="L28" s="44">
        <f>H28/12*2</f>
        <v>13440.833333333334</v>
      </c>
    </row>
    <row r="29" spans="1:12" ht="14.25">
      <c r="A29" s="217"/>
      <c r="B29" s="39" t="s">
        <v>63</v>
      </c>
      <c r="C29" s="40" t="s">
        <v>62</v>
      </c>
      <c r="D29" s="35">
        <v>9980020005</v>
      </c>
      <c r="E29" s="41" t="s">
        <v>157</v>
      </c>
      <c r="F29" s="42" t="s">
        <v>29</v>
      </c>
      <c r="G29" s="43">
        <v>212</v>
      </c>
      <c r="H29" s="48"/>
      <c r="I29" s="44"/>
      <c r="J29" s="44"/>
      <c r="K29" s="44"/>
      <c r="L29" s="44"/>
    </row>
    <row r="30" spans="1:12" ht="14.25">
      <c r="A30" s="217"/>
      <c r="B30" s="39" t="s">
        <v>63</v>
      </c>
      <c r="C30" s="40" t="s">
        <v>62</v>
      </c>
      <c r="D30" s="35">
        <v>9980020005</v>
      </c>
      <c r="E30" s="41" t="s">
        <v>157</v>
      </c>
      <c r="F30" s="42"/>
      <c r="G30" s="43">
        <v>222</v>
      </c>
      <c r="H30" s="48"/>
      <c r="I30" s="44"/>
      <c r="J30" s="44"/>
      <c r="K30" s="44"/>
      <c r="L30" s="44"/>
    </row>
    <row r="31" spans="1:12" ht="14.25">
      <c r="A31" s="218"/>
      <c r="B31" s="39" t="s">
        <v>63</v>
      </c>
      <c r="C31" s="40" t="s">
        <v>62</v>
      </c>
      <c r="D31" s="35">
        <v>9980020005</v>
      </c>
      <c r="E31" s="41" t="s">
        <v>149</v>
      </c>
      <c r="F31" s="34" t="s">
        <v>165</v>
      </c>
      <c r="G31" s="35">
        <v>226</v>
      </c>
      <c r="H31" s="49">
        <v>85787</v>
      </c>
      <c r="I31" s="44">
        <f>H31/4</f>
        <v>21446.75</v>
      </c>
      <c r="J31" s="44">
        <f>H31/4</f>
        <v>21446.75</v>
      </c>
      <c r="K31" s="44">
        <f>H31/4</f>
        <v>21446.75</v>
      </c>
      <c r="L31" s="44">
        <f>H31/4</f>
        <v>21446.75</v>
      </c>
    </row>
    <row r="32" spans="1:12" s="4" customFormat="1" ht="18" customHeight="1">
      <c r="A32" s="46" t="s">
        <v>26</v>
      </c>
      <c r="B32" s="46"/>
      <c r="C32" s="46"/>
      <c r="D32" s="46"/>
      <c r="E32" s="46"/>
      <c r="F32" s="38"/>
      <c r="G32" s="38"/>
      <c r="H32" s="47">
        <f>SUM(H27:H31)</f>
        <v>433468</v>
      </c>
      <c r="I32" s="47">
        <f>SUM(I27:I31)</f>
        <v>137340.4166666667</v>
      </c>
      <c r="J32" s="47">
        <f>SUM(J27:J31)</f>
        <v>108367</v>
      </c>
      <c r="K32" s="47">
        <f>SUM(K27:K31)</f>
        <v>108367</v>
      </c>
      <c r="L32" s="47">
        <f>SUM(L27:L31)</f>
        <v>79393.58333333334</v>
      </c>
    </row>
    <row r="33" spans="1:12" ht="14.25">
      <c r="A33" s="38" t="s">
        <v>136</v>
      </c>
      <c r="B33" s="39" t="s">
        <v>63</v>
      </c>
      <c r="C33" s="40" t="s">
        <v>74</v>
      </c>
      <c r="D33" s="39" t="s">
        <v>76</v>
      </c>
      <c r="E33" s="41" t="s">
        <v>75</v>
      </c>
      <c r="F33" s="42" t="s">
        <v>31</v>
      </c>
      <c r="G33" s="43">
        <v>290</v>
      </c>
      <c r="H33" s="50"/>
      <c r="I33" s="50"/>
      <c r="J33" s="50"/>
      <c r="K33" s="50"/>
      <c r="L33" s="50"/>
    </row>
    <row r="34" spans="1:12" s="4" customFormat="1" ht="9" customHeight="1">
      <c r="A34" s="46" t="s">
        <v>26</v>
      </c>
      <c r="B34" s="46"/>
      <c r="C34" s="46"/>
      <c r="D34" s="46"/>
      <c r="E34" s="46"/>
      <c r="F34" s="38"/>
      <c r="G34" s="38"/>
      <c r="H34" s="47">
        <f>SUM(H33)</f>
        <v>0</v>
      </c>
      <c r="I34" s="47">
        <f>SUM(I33)</f>
        <v>0</v>
      </c>
      <c r="J34" s="47">
        <f>SUM(J33)</f>
        <v>0</v>
      </c>
      <c r="K34" s="47">
        <f>SUM(K33)</f>
        <v>0</v>
      </c>
      <c r="L34" s="47">
        <f>SUM(L33)</f>
        <v>0</v>
      </c>
    </row>
    <row r="35" spans="1:12" s="4" customFormat="1" ht="12.75">
      <c r="A35" s="216" t="s">
        <v>12</v>
      </c>
      <c r="B35" s="39" t="s">
        <v>63</v>
      </c>
      <c r="C35" s="39" t="s">
        <v>66</v>
      </c>
      <c r="D35" s="39" t="s">
        <v>140</v>
      </c>
      <c r="E35" s="51">
        <v>121</v>
      </c>
      <c r="F35" s="42" t="s">
        <v>44</v>
      </c>
      <c r="G35" s="51">
        <v>211</v>
      </c>
      <c r="H35" s="52">
        <v>118000</v>
      </c>
      <c r="I35" s="44">
        <f>H35/4</f>
        <v>29500</v>
      </c>
      <c r="J35" s="44">
        <f>H35/4</f>
        <v>29500</v>
      </c>
      <c r="K35" s="44">
        <f>H35/4</f>
        <v>29500</v>
      </c>
      <c r="L35" s="44">
        <f>H35/4</f>
        <v>29500</v>
      </c>
    </row>
    <row r="36" spans="1:12" s="4" customFormat="1" ht="12.75">
      <c r="A36" s="217"/>
      <c r="B36" s="39" t="s">
        <v>63</v>
      </c>
      <c r="C36" s="39" t="s">
        <v>66</v>
      </c>
      <c r="D36" s="39" t="s">
        <v>140</v>
      </c>
      <c r="E36" s="51">
        <v>129</v>
      </c>
      <c r="F36" s="42" t="s">
        <v>45</v>
      </c>
      <c r="G36" s="43">
        <v>213</v>
      </c>
      <c r="H36" s="52">
        <v>36000</v>
      </c>
      <c r="I36" s="44">
        <f>H36/4</f>
        <v>9000</v>
      </c>
      <c r="J36" s="44">
        <f>H36/4</f>
        <v>9000</v>
      </c>
      <c r="K36" s="44">
        <f>H36/4</f>
        <v>9000</v>
      </c>
      <c r="L36" s="44">
        <f>H36/4</f>
        <v>9000</v>
      </c>
    </row>
    <row r="37" spans="1:12" s="4" customFormat="1" ht="21">
      <c r="A37" s="218"/>
      <c r="B37" s="39" t="s">
        <v>63</v>
      </c>
      <c r="C37" s="39" t="s">
        <v>66</v>
      </c>
      <c r="D37" s="39" t="s">
        <v>140</v>
      </c>
      <c r="E37" s="51">
        <v>244</v>
      </c>
      <c r="F37" s="45" t="s">
        <v>180</v>
      </c>
      <c r="G37" s="43">
        <v>310</v>
      </c>
      <c r="H37" s="52">
        <v>4000</v>
      </c>
      <c r="I37" s="44">
        <f>H37/4</f>
        <v>1000</v>
      </c>
      <c r="J37" s="44">
        <f>H37/4</f>
        <v>1000</v>
      </c>
      <c r="K37" s="44">
        <f>H37/4</f>
        <v>1000</v>
      </c>
      <c r="L37" s="44">
        <f>H37/4</f>
        <v>1000</v>
      </c>
    </row>
    <row r="38" spans="1:12" s="4" customFormat="1" ht="15" customHeight="1">
      <c r="A38" s="46" t="s">
        <v>26</v>
      </c>
      <c r="B38" s="46"/>
      <c r="C38" s="46"/>
      <c r="D38" s="46"/>
      <c r="E38" s="46"/>
      <c r="F38" s="38"/>
      <c r="G38" s="38"/>
      <c r="H38" s="47">
        <v>158000</v>
      </c>
      <c r="I38" s="47">
        <f>SUM(I35:I37)</f>
        <v>39500</v>
      </c>
      <c r="J38" s="47">
        <f>SUM(J35:J37)</f>
        <v>39500</v>
      </c>
      <c r="K38" s="47">
        <f>SUM(K35:K37)</f>
        <v>39500</v>
      </c>
      <c r="L38" s="47">
        <f>SUM(L35:L37)</f>
        <v>39500</v>
      </c>
    </row>
    <row r="39" spans="1:12" ht="0.75" customHeight="1">
      <c r="A39" s="38"/>
      <c r="B39" s="35"/>
      <c r="C39" s="34"/>
      <c r="D39" s="34"/>
      <c r="E39" s="34"/>
      <c r="F39" s="34"/>
      <c r="G39" s="34"/>
      <c r="H39" s="44"/>
      <c r="I39" s="44"/>
      <c r="J39" s="44"/>
      <c r="K39" s="44"/>
      <c r="L39" s="44"/>
    </row>
    <row r="40" spans="1:13" s="4" customFormat="1" ht="12" customHeight="1">
      <c r="A40" s="161" t="s">
        <v>195</v>
      </c>
      <c r="B40" s="39" t="s">
        <v>63</v>
      </c>
      <c r="C40" s="39" t="s">
        <v>196</v>
      </c>
      <c r="D40" s="163">
        <v>9992649900</v>
      </c>
      <c r="E40" s="167">
        <v>244</v>
      </c>
      <c r="F40" s="166" t="s">
        <v>197</v>
      </c>
      <c r="G40" s="166">
        <v>228</v>
      </c>
      <c r="H40" s="164"/>
      <c r="I40" s="166">
        <f>J40</f>
        <v>0</v>
      </c>
      <c r="J40" s="166">
        <f>H40/4</f>
        <v>0</v>
      </c>
      <c r="K40" s="166">
        <f>H40/4</f>
        <v>0</v>
      </c>
      <c r="L40" s="166">
        <f>H40/4</f>
        <v>0</v>
      </c>
      <c r="M40" s="16"/>
    </row>
    <row r="41" spans="1:12" ht="14.25" hidden="1">
      <c r="A41" s="162"/>
      <c r="B41" s="162"/>
      <c r="C41" s="162"/>
      <c r="D41" s="162"/>
      <c r="E41" s="162"/>
      <c r="F41" s="165"/>
      <c r="G41" s="165"/>
      <c r="H41" s="165"/>
      <c r="I41" s="165"/>
      <c r="J41" s="165"/>
      <c r="K41" s="165"/>
      <c r="L41" s="165"/>
    </row>
    <row r="42" spans="1:12" ht="14.25">
      <c r="A42" s="46" t="s">
        <v>47</v>
      </c>
      <c r="B42" s="46"/>
      <c r="C42" s="38"/>
      <c r="D42" s="38"/>
      <c r="E42" s="38"/>
      <c r="F42" s="38"/>
      <c r="G42" s="38"/>
      <c r="H42" s="47">
        <f>H12+H18+H24+H26+H32+H38+H40+H41</f>
        <v>2541646</v>
      </c>
      <c r="I42" s="47">
        <f>I12+I18+I24+I26+I32+I38</f>
        <v>708392.5</v>
      </c>
      <c r="J42" s="47">
        <f>J12+J18+J24+J26+J32+J38</f>
        <v>882817.75</v>
      </c>
      <c r="K42" s="47">
        <f>K12+K18+K24+K26+K32+K38</f>
        <v>654181.5833333334</v>
      </c>
      <c r="L42" s="47">
        <f>L12+L18+L24+L26+L32+L38</f>
        <v>777816.8333333334</v>
      </c>
    </row>
    <row r="43" spans="1:12" ht="14.25">
      <c r="A43" s="53"/>
      <c r="B43" s="54"/>
      <c r="C43" s="53"/>
      <c r="D43" s="53"/>
      <c r="E43" s="53"/>
      <c r="F43" s="53"/>
      <c r="G43" s="53"/>
      <c r="H43" s="55"/>
      <c r="I43" s="53"/>
      <c r="J43" s="53"/>
      <c r="K43" s="53"/>
      <c r="L43" s="53"/>
    </row>
    <row r="44" spans="1:12" ht="14.25">
      <c r="A44" s="53"/>
      <c r="B44" s="159" t="s">
        <v>186</v>
      </c>
      <c r="C44" s="159"/>
      <c r="D44" s="159"/>
      <c r="E44" s="154"/>
      <c r="F44" s="158"/>
      <c r="G44" s="158"/>
      <c r="H44" s="154"/>
      <c r="I44" s="160" t="s">
        <v>184</v>
      </c>
      <c r="J44" s="160"/>
      <c r="K44" s="53"/>
      <c r="L44" s="53"/>
    </row>
    <row r="45" spans="1:12" ht="14.25">
      <c r="A45" s="53"/>
      <c r="B45" s="155"/>
      <c r="C45" s="155"/>
      <c r="D45" s="155"/>
      <c r="E45" s="155"/>
      <c r="F45" s="155"/>
      <c r="G45" s="155"/>
      <c r="H45" s="156"/>
      <c r="I45" s="155"/>
      <c r="J45" s="155"/>
      <c r="K45" s="53"/>
      <c r="L45" s="53"/>
    </row>
    <row r="46" spans="1:12" ht="14.25">
      <c r="A46" s="53"/>
      <c r="B46" s="157" t="s">
        <v>14</v>
      </c>
      <c r="C46" s="157"/>
      <c r="D46" s="132"/>
      <c r="E46" s="154"/>
      <c r="F46" s="158"/>
      <c r="G46" s="158"/>
      <c r="H46" s="154"/>
      <c r="I46" s="160" t="s">
        <v>185</v>
      </c>
      <c r="J46" s="160"/>
      <c r="K46" s="53"/>
      <c r="L46" s="53"/>
    </row>
    <row r="47" spans="1:12" ht="14.25">
      <c r="A47" s="53"/>
      <c r="B47" s="154"/>
      <c r="C47" s="154"/>
      <c r="D47" s="154"/>
      <c r="E47" s="154"/>
      <c r="F47" s="154"/>
      <c r="G47" s="154"/>
      <c r="H47" s="154"/>
      <c r="I47" s="154"/>
      <c r="J47" s="154"/>
      <c r="K47" s="53"/>
      <c r="L47" s="53"/>
    </row>
    <row r="48" spans="1:12" ht="14.25">
      <c r="A48" s="53"/>
      <c r="K48" s="53"/>
      <c r="L48" s="53"/>
    </row>
  </sheetData>
  <sheetProtection/>
  <mergeCells count="6">
    <mergeCell ref="A13:A17"/>
    <mergeCell ref="A19:A23"/>
    <mergeCell ref="A27:A31"/>
    <mergeCell ref="A35:A37"/>
    <mergeCell ref="A4:A11"/>
    <mergeCell ref="A1:L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B1">
      <selection activeCell="O6" sqref="O6"/>
    </sheetView>
  </sheetViews>
  <sheetFormatPr defaultColWidth="9.140625" defaultRowHeight="15"/>
  <cols>
    <col min="2" max="2" width="17.57421875" style="0" customWidth="1"/>
    <col min="3" max="3" width="8.8515625" style="0" customWidth="1"/>
    <col min="4" max="4" width="9.8515625" style="0" customWidth="1"/>
    <col min="5" max="5" width="13.7109375" style="0" customWidth="1"/>
    <col min="6" max="6" width="8.8515625" style="0" customWidth="1"/>
    <col min="7" max="7" width="9.00390625" style="0" customWidth="1"/>
    <col min="8" max="8" width="8.8515625" style="0" customWidth="1"/>
    <col min="9" max="9" width="12.7109375" style="0" customWidth="1"/>
    <col min="10" max="10" width="14.421875" style="0" customWidth="1"/>
    <col min="12" max="12" width="17.421875" style="0" customWidth="1"/>
  </cols>
  <sheetData>
    <row r="1" spans="1:12" ht="48" customHeight="1">
      <c r="A1" s="220" t="s">
        <v>228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60">
      <c r="A2" s="168" t="s">
        <v>203</v>
      </c>
      <c r="B2" s="168" t="s">
        <v>204</v>
      </c>
      <c r="C2" s="168" t="s">
        <v>242</v>
      </c>
      <c r="D2" s="180" t="s">
        <v>243</v>
      </c>
      <c r="E2" s="168" t="s">
        <v>241</v>
      </c>
      <c r="F2" s="179"/>
      <c r="G2" s="168" t="s">
        <v>205</v>
      </c>
      <c r="H2" s="168" t="s">
        <v>206</v>
      </c>
      <c r="I2" s="168" t="s">
        <v>207</v>
      </c>
      <c r="J2" s="169" t="s">
        <v>208</v>
      </c>
      <c r="K2" s="168" t="s">
        <v>209</v>
      </c>
      <c r="L2" s="170" t="s">
        <v>16</v>
      </c>
    </row>
    <row r="3" spans="1:12" ht="30.75">
      <c r="A3" s="168">
        <v>1</v>
      </c>
      <c r="B3" s="171" t="s">
        <v>210</v>
      </c>
      <c r="C3" s="169">
        <v>14383</v>
      </c>
      <c r="D3" s="168">
        <v>1400</v>
      </c>
      <c r="E3" s="181">
        <f>C3-D3</f>
        <v>12983</v>
      </c>
      <c r="F3" s="168"/>
      <c r="G3" s="168">
        <f>E3*13%</f>
        <v>1687.79</v>
      </c>
      <c r="H3" s="168"/>
      <c r="I3" s="172">
        <f>C3-G3</f>
        <v>12695.21</v>
      </c>
      <c r="J3" s="173">
        <v>12695</v>
      </c>
      <c r="K3" s="168" t="s">
        <v>211</v>
      </c>
      <c r="L3" s="174" t="s">
        <v>216</v>
      </c>
    </row>
    <row r="4" spans="1:12" ht="30" customHeight="1">
      <c r="A4" s="168" t="s">
        <v>213</v>
      </c>
      <c r="B4" s="171" t="s">
        <v>239</v>
      </c>
      <c r="C4" s="169">
        <v>14383</v>
      </c>
      <c r="D4" s="168">
        <v>0</v>
      </c>
      <c r="E4" s="181">
        <f aca="true" t="shared" si="0" ref="E4:E10">C4-D4</f>
        <v>14383</v>
      </c>
      <c r="F4" s="168"/>
      <c r="G4" s="168">
        <f aca="true" t="shared" si="1" ref="G4:G10">E4*13%</f>
        <v>1869.79</v>
      </c>
      <c r="H4" s="168"/>
      <c r="I4" s="172">
        <f aca="true" t="shared" si="2" ref="I4:I10">C4-G4</f>
        <v>12513.21</v>
      </c>
      <c r="J4" s="173">
        <v>12513</v>
      </c>
      <c r="K4" s="168" t="s">
        <v>211</v>
      </c>
      <c r="L4" s="170" t="s">
        <v>214</v>
      </c>
    </row>
    <row r="5" spans="1:12" ht="30" customHeight="1">
      <c r="A5" s="168">
        <v>3</v>
      </c>
      <c r="B5" s="171" t="s">
        <v>215</v>
      </c>
      <c r="C5" s="169">
        <v>7081</v>
      </c>
      <c r="D5" s="168">
        <v>0</v>
      </c>
      <c r="E5" s="181">
        <f t="shared" si="0"/>
        <v>7081</v>
      </c>
      <c r="F5" s="168"/>
      <c r="G5" s="168">
        <f t="shared" si="1"/>
        <v>920.5300000000001</v>
      </c>
      <c r="H5" s="168"/>
      <c r="I5" s="172">
        <f t="shared" si="2"/>
        <v>6160.47</v>
      </c>
      <c r="J5" s="173">
        <v>6160</v>
      </c>
      <c r="K5" s="168" t="s">
        <v>211</v>
      </c>
      <c r="L5" s="170" t="s">
        <v>212</v>
      </c>
    </row>
    <row r="6" spans="1:12" ht="24" customHeight="1">
      <c r="A6" s="168">
        <v>4</v>
      </c>
      <c r="B6" s="171" t="s">
        <v>217</v>
      </c>
      <c r="C6" s="169">
        <v>29040</v>
      </c>
      <c r="D6" s="168">
        <v>1400</v>
      </c>
      <c r="E6" s="181">
        <f t="shared" si="0"/>
        <v>27640</v>
      </c>
      <c r="F6" s="168"/>
      <c r="G6" s="168">
        <f t="shared" si="1"/>
        <v>3593.2000000000003</v>
      </c>
      <c r="H6" s="168"/>
      <c r="I6" s="172">
        <f t="shared" si="2"/>
        <v>25446.8</v>
      </c>
      <c r="J6" s="173">
        <v>25447</v>
      </c>
      <c r="K6" s="168" t="s">
        <v>211</v>
      </c>
      <c r="L6" s="174" t="s">
        <v>218</v>
      </c>
    </row>
    <row r="7" spans="1:12" ht="32.25" customHeight="1">
      <c r="A7" s="168">
        <v>5</v>
      </c>
      <c r="B7" s="171" t="s">
        <v>183</v>
      </c>
      <c r="C7" s="169">
        <v>22253</v>
      </c>
      <c r="D7" s="168">
        <v>2800</v>
      </c>
      <c r="E7" s="181">
        <f t="shared" si="0"/>
        <v>19453</v>
      </c>
      <c r="F7" s="168"/>
      <c r="G7" s="168">
        <f t="shared" si="1"/>
        <v>2528.89</v>
      </c>
      <c r="H7" s="168"/>
      <c r="I7" s="172">
        <f t="shared" si="2"/>
        <v>19724.11</v>
      </c>
      <c r="J7" s="173">
        <v>19724</v>
      </c>
      <c r="K7" s="168" t="s">
        <v>211</v>
      </c>
      <c r="L7" s="174" t="s">
        <v>219</v>
      </c>
    </row>
    <row r="8" spans="1:12" ht="30.75">
      <c r="A8" s="168"/>
      <c r="B8" s="171" t="s">
        <v>240</v>
      </c>
      <c r="C8" s="169">
        <v>11507</v>
      </c>
      <c r="D8" s="168">
        <v>1400</v>
      </c>
      <c r="E8" s="181">
        <f t="shared" si="0"/>
        <v>10107</v>
      </c>
      <c r="F8" s="168"/>
      <c r="G8" s="168">
        <f t="shared" si="1"/>
        <v>1313.91</v>
      </c>
      <c r="H8" s="168"/>
      <c r="I8" s="172">
        <f t="shared" si="2"/>
        <v>10193.09</v>
      </c>
      <c r="J8" s="173">
        <v>10193</v>
      </c>
      <c r="K8" s="168" t="s">
        <v>211</v>
      </c>
      <c r="L8" s="174" t="s">
        <v>221</v>
      </c>
    </row>
    <row r="9" spans="1:12" ht="27" customHeight="1">
      <c r="A9" s="168">
        <v>6</v>
      </c>
      <c r="B9" s="171" t="s">
        <v>220</v>
      </c>
      <c r="C9" s="169">
        <v>9833</v>
      </c>
      <c r="D9" s="168">
        <v>8800</v>
      </c>
      <c r="E9" s="181">
        <f t="shared" si="0"/>
        <v>1033</v>
      </c>
      <c r="F9" s="168"/>
      <c r="G9" s="168">
        <f t="shared" si="1"/>
        <v>134.29</v>
      </c>
      <c r="H9" s="168"/>
      <c r="I9" s="172">
        <f t="shared" si="2"/>
        <v>9698.71</v>
      </c>
      <c r="J9" s="173">
        <v>9699</v>
      </c>
      <c r="K9" s="168" t="s">
        <v>211</v>
      </c>
      <c r="L9" s="174" t="s">
        <v>222</v>
      </c>
    </row>
    <row r="10" spans="1:12" ht="27" customHeight="1">
      <c r="A10" s="168">
        <v>7</v>
      </c>
      <c r="B10" s="171" t="s">
        <v>223</v>
      </c>
      <c r="C10" s="169">
        <v>12443</v>
      </c>
      <c r="D10" s="168">
        <v>5800</v>
      </c>
      <c r="E10" s="181">
        <f t="shared" si="0"/>
        <v>6643</v>
      </c>
      <c r="F10" s="168"/>
      <c r="G10" s="168">
        <f t="shared" si="1"/>
        <v>863.59</v>
      </c>
      <c r="H10" s="168"/>
      <c r="I10" s="172">
        <f t="shared" si="2"/>
        <v>11579.41</v>
      </c>
      <c r="J10" s="173">
        <v>11579</v>
      </c>
      <c r="K10" s="168" t="s">
        <v>211</v>
      </c>
      <c r="L10" s="174" t="s">
        <v>224</v>
      </c>
    </row>
    <row r="11" spans="1:12" ht="25.5" customHeight="1">
      <c r="A11" s="168"/>
      <c r="B11" s="175" t="s">
        <v>103</v>
      </c>
      <c r="C11" s="169">
        <f>SUM(C3:C10)</f>
        <v>120923</v>
      </c>
      <c r="D11" s="168"/>
      <c r="E11" s="168"/>
      <c r="F11" s="168"/>
      <c r="G11" s="168"/>
      <c r="H11" s="168"/>
      <c r="I11" s="172"/>
      <c r="J11" s="173">
        <f>SUM(J3:J10)</f>
        <v>108010</v>
      </c>
      <c r="K11" s="168"/>
      <c r="L11" s="174"/>
    </row>
    <row r="14" spans="1:2" ht="18">
      <c r="A14" s="176" t="s">
        <v>225</v>
      </c>
      <c r="B14" s="176"/>
    </row>
    <row r="15" ht="18">
      <c r="A15" s="176"/>
    </row>
    <row r="16" spans="1:2" ht="18">
      <c r="A16" s="177" t="s">
        <v>226</v>
      </c>
      <c r="B16" s="176"/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94"/>
  <sheetViews>
    <sheetView workbookViewId="0" topLeftCell="A41">
      <selection activeCell="B72" sqref="B72"/>
    </sheetView>
  </sheetViews>
  <sheetFormatPr defaultColWidth="9.140625" defaultRowHeight="15"/>
  <cols>
    <col min="1" max="1" width="6.00390625" style="0" customWidth="1"/>
    <col min="2" max="2" width="10.28125" style="0" customWidth="1"/>
    <col min="3" max="3" width="5.421875" style="0" customWidth="1"/>
    <col min="4" max="4" width="7.421875" style="0" customWidth="1"/>
    <col min="5" max="5" width="4.7109375" style="0" customWidth="1"/>
    <col min="6" max="6" width="5.421875" style="0" customWidth="1"/>
    <col min="7" max="7" width="6.140625" style="0" customWidth="1"/>
    <col min="8" max="8" width="7.00390625" style="0" customWidth="1"/>
    <col min="9" max="9" width="4.57421875" style="0" customWidth="1"/>
    <col min="10" max="10" width="6.57421875" style="0" customWidth="1"/>
    <col min="11" max="11" width="6.7109375" style="0" customWidth="1"/>
    <col min="12" max="12" width="6.8515625" style="0" customWidth="1"/>
    <col min="13" max="13" width="7.421875" style="0" customWidth="1"/>
    <col min="14" max="14" width="7.00390625" style="0" customWidth="1"/>
    <col min="15" max="15" width="7.140625" style="0" customWidth="1"/>
    <col min="16" max="16" width="6.8515625" style="0" customWidth="1"/>
    <col min="17" max="17" width="9.7109375" style="0" bestFit="1" customWidth="1"/>
  </cols>
  <sheetData>
    <row r="1" spans="1:16" ht="20.25" customHeight="1" thickBot="1">
      <c r="A1" s="240" t="s">
        <v>168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18.75" customHeight="1" thickBot="1">
      <c r="A2" s="57"/>
      <c r="B2" s="58"/>
      <c r="C2" s="58"/>
      <c r="D2" s="58"/>
      <c r="E2" s="58"/>
      <c r="F2" s="58"/>
      <c r="G2" s="242" t="s">
        <v>15</v>
      </c>
      <c r="H2" s="243"/>
      <c r="I2" s="243"/>
      <c r="J2" s="244"/>
      <c r="K2" s="58"/>
      <c r="L2" s="58"/>
      <c r="M2" s="58"/>
      <c r="N2" s="58"/>
      <c r="O2" s="58"/>
      <c r="P2" s="58"/>
    </row>
    <row r="3" spans="1:16" ht="27.75" customHeight="1">
      <c r="A3" s="59" t="s">
        <v>107</v>
      </c>
      <c r="B3" s="226" t="s">
        <v>88</v>
      </c>
      <c r="C3" s="226" t="s">
        <v>114</v>
      </c>
      <c r="D3" s="226" t="s">
        <v>89</v>
      </c>
      <c r="E3" s="233" t="s">
        <v>108</v>
      </c>
      <c r="F3" s="233"/>
      <c r="G3" s="234" t="s">
        <v>91</v>
      </c>
      <c r="H3" s="234"/>
      <c r="I3" s="234"/>
      <c r="J3" s="234"/>
      <c r="K3" s="233" t="s">
        <v>92</v>
      </c>
      <c r="L3" s="233"/>
      <c r="M3" s="228" t="s">
        <v>112</v>
      </c>
      <c r="N3" s="228" t="s">
        <v>113</v>
      </c>
      <c r="O3" s="226" t="s">
        <v>169</v>
      </c>
      <c r="P3" s="221" t="s">
        <v>94</v>
      </c>
    </row>
    <row r="4" spans="1:16" ht="15" customHeight="1">
      <c r="A4" s="230" t="s">
        <v>95</v>
      </c>
      <c r="B4" s="227"/>
      <c r="C4" s="227"/>
      <c r="D4" s="227"/>
      <c r="E4" s="225"/>
      <c r="F4" s="225"/>
      <c r="G4" s="279" t="s">
        <v>96</v>
      </c>
      <c r="H4" s="279"/>
      <c r="I4" s="279"/>
      <c r="J4" s="279"/>
      <c r="K4" s="225"/>
      <c r="L4" s="225"/>
      <c r="M4" s="229"/>
      <c r="N4" s="229"/>
      <c r="O4" s="227"/>
      <c r="P4" s="222"/>
    </row>
    <row r="5" spans="1:16" ht="36.75" customHeight="1">
      <c r="A5" s="230"/>
      <c r="B5" s="227"/>
      <c r="C5" s="227"/>
      <c r="D5" s="227"/>
      <c r="E5" s="223" t="s">
        <v>97</v>
      </c>
      <c r="F5" s="224" t="s">
        <v>98</v>
      </c>
      <c r="G5" s="225"/>
      <c r="H5" s="225"/>
      <c r="I5" s="225" t="s">
        <v>109</v>
      </c>
      <c r="J5" s="225"/>
      <c r="K5" s="225"/>
      <c r="L5" s="225"/>
      <c r="M5" s="229"/>
      <c r="N5" s="229"/>
      <c r="O5" s="227"/>
      <c r="P5" s="222"/>
    </row>
    <row r="6" spans="1:16" ht="15" customHeight="1">
      <c r="A6" s="230"/>
      <c r="B6" s="227"/>
      <c r="C6" s="227"/>
      <c r="D6" s="227"/>
      <c r="E6" s="223"/>
      <c r="F6" s="224"/>
      <c r="G6" s="61" t="s">
        <v>97</v>
      </c>
      <c r="H6" s="62" t="s">
        <v>98</v>
      </c>
      <c r="I6" s="62" t="s">
        <v>97</v>
      </c>
      <c r="J6" s="62" t="s">
        <v>98</v>
      </c>
      <c r="K6" s="62" t="s">
        <v>100</v>
      </c>
      <c r="L6" s="62" t="s">
        <v>98</v>
      </c>
      <c r="M6" s="229"/>
      <c r="N6" s="229"/>
      <c r="O6" s="227"/>
      <c r="P6" s="222"/>
    </row>
    <row r="7" spans="1:25" ht="15" customHeight="1">
      <c r="A7" s="63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J7" s="64">
        <v>10</v>
      </c>
      <c r="K7" s="64">
        <v>11</v>
      </c>
      <c r="L7" s="64">
        <v>12</v>
      </c>
      <c r="M7" s="64">
        <v>13</v>
      </c>
      <c r="N7" s="64">
        <v>14</v>
      </c>
      <c r="O7" s="64">
        <v>15</v>
      </c>
      <c r="P7" s="65">
        <v>16</v>
      </c>
      <c r="Q7" s="152"/>
      <c r="R7" s="153"/>
      <c r="S7" s="153"/>
      <c r="T7" s="153"/>
      <c r="U7" s="153"/>
      <c r="V7" s="153"/>
      <c r="W7" s="153"/>
      <c r="X7" s="153"/>
      <c r="Y7" s="153"/>
    </row>
    <row r="8" spans="1:16" ht="12" customHeight="1">
      <c r="A8" s="66" t="s">
        <v>110</v>
      </c>
      <c r="B8" s="67"/>
      <c r="C8" s="67"/>
      <c r="D8" s="68">
        <v>11968</v>
      </c>
      <c r="E8" s="69"/>
      <c r="F8" s="70"/>
      <c r="G8" s="67"/>
      <c r="H8" s="68"/>
      <c r="I8" s="71">
        <v>100</v>
      </c>
      <c r="J8" s="72">
        <v>11968</v>
      </c>
      <c r="K8" s="67" t="s">
        <v>101</v>
      </c>
      <c r="L8" s="68">
        <v>3351</v>
      </c>
      <c r="M8" s="68"/>
      <c r="N8" s="68"/>
      <c r="O8" s="73"/>
      <c r="P8" s="74">
        <v>26468</v>
      </c>
    </row>
    <row r="9" spans="1:16" ht="12" customHeight="1">
      <c r="A9" s="75" t="s">
        <v>103</v>
      </c>
      <c r="B9" s="76">
        <f>SUM(B8:B8)</f>
        <v>0</v>
      </c>
      <c r="C9" s="76"/>
      <c r="D9" s="77">
        <f>SUM(D8:D8)</f>
        <v>11968</v>
      </c>
      <c r="E9" s="76">
        <f>SUM(F8:F8)</f>
        <v>0</v>
      </c>
      <c r="F9" s="77"/>
      <c r="G9" s="76"/>
      <c r="H9" s="77">
        <f>SUM(H8:H8)</f>
        <v>0</v>
      </c>
      <c r="I9" s="76">
        <f>SUM(I8:I8)</f>
        <v>100</v>
      </c>
      <c r="J9" s="77">
        <f>SUM(J8:J8)</f>
        <v>11968</v>
      </c>
      <c r="K9" s="76">
        <f>SUM(K8:K8)</f>
        <v>0</v>
      </c>
      <c r="L9" s="77">
        <f>SUM(L8:L8)</f>
        <v>3351</v>
      </c>
      <c r="M9" s="77"/>
      <c r="N9" s="77"/>
      <c r="O9" s="78">
        <f>SUM(O8:O8)</f>
        <v>0</v>
      </c>
      <c r="P9" s="79">
        <f>SUM(P8:P8)</f>
        <v>26468</v>
      </c>
    </row>
    <row r="10" spans="1:16" ht="12" customHeight="1">
      <c r="A10" s="287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9"/>
    </row>
    <row r="11" spans="1:16" ht="12" customHeight="1">
      <c r="A11" s="63" t="s">
        <v>27</v>
      </c>
      <c r="B11" s="64" t="s">
        <v>21</v>
      </c>
      <c r="C11" s="187" t="s">
        <v>28</v>
      </c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294"/>
    </row>
    <row r="12" spans="1:16" ht="12" customHeight="1">
      <c r="A12" s="80" t="s">
        <v>24</v>
      </c>
      <c r="B12" s="81">
        <v>367100</v>
      </c>
      <c r="C12" s="238" t="s">
        <v>143</v>
      </c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9"/>
    </row>
    <row r="13" spans="1:16" ht="12" customHeight="1">
      <c r="A13" s="80" t="s">
        <v>25</v>
      </c>
      <c r="B13" s="81">
        <f>B12*30.2%</f>
        <v>110864.2</v>
      </c>
      <c r="C13" s="238" t="s">
        <v>79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9"/>
    </row>
    <row r="14" spans="1:16" ht="12" customHeight="1">
      <c r="A14" s="80" t="s">
        <v>121</v>
      </c>
      <c r="B14" s="81">
        <v>199956</v>
      </c>
      <c r="C14" s="238" t="s">
        <v>170</v>
      </c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9"/>
    </row>
    <row r="15" spans="1:16" ht="12" customHeight="1">
      <c r="A15" s="80" t="s">
        <v>121</v>
      </c>
      <c r="B15" s="81">
        <v>7580</v>
      </c>
      <c r="C15" s="238" t="s">
        <v>161</v>
      </c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9"/>
    </row>
    <row r="16" spans="1:16" ht="12" customHeight="1">
      <c r="A16" s="80">
        <v>226</v>
      </c>
      <c r="B16" s="81">
        <v>22000</v>
      </c>
      <c r="C16" s="248" t="s">
        <v>162</v>
      </c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50"/>
    </row>
    <row r="17" spans="1:16" ht="12" customHeight="1">
      <c r="A17" s="82" t="s">
        <v>174</v>
      </c>
      <c r="B17" s="81">
        <v>662739</v>
      </c>
      <c r="C17" s="238" t="s">
        <v>178</v>
      </c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9"/>
    </row>
    <row r="18" spans="1:16" ht="12" customHeight="1" thickBot="1">
      <c r="A18" s="83" t="s">
        <v>26</v>
      </c>
      <c r="B18" s="87">
        <f>SUM(B12:B17)</f>
        <v>1370239.2</v>
      </c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4"/>
    </row>
    <row r="19" spans="1:16" ht="12" customHeight="1">
      <c r="A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</row>
    <row r="20" spans="1:16" ht="15" thickBot="1">
      <c r="A20" s="85"/>
      <c r="B20" s="86"/>
      <c r="C20" s="86"/>
      <c r="D20" s="87"/>
      <c r="E20" s="88"/>
      <c r="F20" s="88"/>
      <c r="G20" s="88"/>
      <c r="H20" s="88"/>
      <c r="I20" s="88"/>
      <c r="J20" s="88"/>
      <c r="K20" s="88"/>
      <c r="L20" s="89"/>
      <c r="M20" s="89"/>
      <c r="N20" s="89"/>
      <c r="O20" s="89"/>
      <c r="P20" s="89"/>
    </row>
    <row r="21" spans="1:16" ht="15" thickBot="1">
      <c r="A21" s="57"/>
      <c r="B21" s="58"/>
      <c r="C21" s="58"/>
      <c r="D21" s="58"/>
      <c r="E21" s="242" t="s">
        <v>33</v>
      </c>
      <c r="F21" s="243"/>
      <c r="G21" s="243"/>
      <c r="H21" s="243"/>
      <c r="I21" s="243"/>
      <c r="J21" s="243"/>
      <c r="K21" s="244"/>
      <c r="L21" s="58"/>
      <c r="M21" s="58"/>
      <c r="N21" s="58"/>
      <c r="O21" s="58"/>
      <c r="P21" s="58"/>
    </row>
    <row r="22" spans="1:16" ht="12" customHeight="1">
      <c r="A22" s="90" t="s">
        <v>24</v>
      </c>
      <c r="B22" s="91">
        <v>73992</v>
      </c>
      <c r="C22" s="290" t="s">
        <v>176</v>
      </c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1"/>
    </row>
    <row r="23" spans="1:16" ht="12" customHeight="1">
      <c r="A23" s="92" t="s">
        <v>25</v>
      </c>
      <c r="B23" s="81">
        <f>B22*30.2%</f>
        <v>22345.584</v>
      </c>
      <c r="C23" s="238" t="s">
        <v>79</v>
      </c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9"/>
    </row>
    <row r="24" spans="1:16" ht="12" customHeight="1">
      <c r="A24" s="93" t="s">
        <v>179</v>
      </c>
      <c r="B24" s="81">
        <v>3662</v>
      </c>
      <c r="C24" s="238" t="s">
        <v>181</v>
      </c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9"/>
    </row>
    <row r="25" spans="1:16" ht="12" customHeight="1" thickBot="1">
      <c r="A25" s="94" t="s">
        <v>26</v>
      </c>
      <c r="B25" s="95">
        <f>SUM(B22:B24)</f>
        <v>99999.584</v>
      </c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3"/>
    </row>
    <row r="26" spans="1:16" ht="12" customHeight="1">
      <c r="A26" s="146"/>
      <c r="B26" s="147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</row>
    <row r="27" spans="1:16" ht="12" customHeight="1">
      <c r="A27" s="146"/>
      <c r="B27" s="147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</row>
    <row r="28" spans="1:16" ht="12" customHeight="1">
      <c r="A28" s="146"/>
      <c r="B28" s="147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</row>
    <row r="29" spans="1:16" ht="12" customHeight="1">
      <c r="A29" s="146"/>
      <c r="B29" s="147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</row>
    <row r="30" spans="1:16" ht="12" customHeight="1">
      <c r="A30" s="146"/>
      <c r="B30" s="147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</row>
    <row r="31" spans="1:16" ht="12" customHeight="1">
      <c r="A31" s="146"/>
      <c r="B31" s="147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</row>
    <row r="32" spans="1:16" ht="12" customHeight="1">
      <c r="A32" s="146"/>
      <c r="B32" s="147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</row>
    <row r="33" spans="1:16" ht="12" customHeight="1">
      <c r="A33" s="146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</row>
    <row r="34" spans="1:16" ht="12" customHeight="1" thickBot="1">
      <c r="A34" s="146"/>
      <c r="B34" s="147"/>
      <c r="C34" s="148"/>
      <c r="D34" s="148"/>
      <c r="E34" s="148"/>
      <c r="F34" s="148"/>
      <c r="G34" s="149"/>
      <c r="H34" s="149"/>
      <c r="I34" s="149"/>
      <c r="J34" s="149"/>
      <c r="K34" s="149"/>
      <c r="L34" s="148"/>
      <c r="M34" s="148"/>
      <c r="N34" s="148"/>
      <c r="O34" s="148"/>
      <c r="P34" s="148"/>
    </row>
    <row r="35" spans="1:16" ht="19.5" customHeight="1" thickBot="1">
      <c r="A35" s="57"/>
      <c r="B35" s="58"/>
      <c r="C35" s="58"/>
      <c r="D35" s="58"/>
      <c r="E35" s="58"/>
      <c r="F35" s="58"/>
      <c r="G35" s="245" t="s">
        <v>59</v>
      </c>
      <c r="H35" s="246"/>
      <c r="I35" s="246"/>
      <c r="J35" s="246"/>
      <c r="K35" s="247"/>
      <c r="L35" s="58"/>
      <c r="M35" s="58"/>
      <c r="N35" s="58"/>
      <c r="O35" s="58"/>
      <c r="P35" s="58"/>
    </row>
    <row r="36" spans="1:16" ht="15" customHeight="1">
      <c r="A36" s="273" t="s">
        <v>16</v>
      </c>
      <c r="B36" s="274"/>
      <c r="C36" s="228" t="s">
        <v>17</v>
      </c>
      <c r="D36" s="260" t="s">
        <v>18</v>
      </c>
      <c r="E36" s="228" t="s">
        <v>19</v>
      </c>
      <c r="F36" s="228" t="s">
        <v>20</v>
      </c>
      <c r="G36" s="260" t="s">
        <v>21</v>
      </c>
      <c r="H36" s="228" t="s">
        <v>22</v>
      </c>
      <c r="I36" s="228" t="s">
        <v>23</v>
      </c>
      <c r="J36" s="260" t="s">
        <v>24</v>
      </c>
      <c r="K36" s="228" t="s">
        <v>25</v>
      </c>
      <c r="L36" s="96"/>
      <c r="M36" s="96"/>
      <c r="N36" s="96"/>
      <c r="O36" s="96"/>
      <c r="P36" s="97"/>
    </row>
    <row r="37" spans="1:16" ht="17.25" customHeight="1">
      <c r="A37" s="275"/>
      <c r="B37" s="276"/>
      <c r="C37" s="229"/>
      <c r="D37" s="261"/>
      <c r="E37" s="229"/>
      <c r="F37" s="229"/>
      <c r="G37" s="261"/>
      <c r="H37" s="229"/>
      <c r="I37" s="229"/>
      <c r="J37" s="261"/>
      <c r="K37" s="229"/>
      <c r="L37" s="89"/>
      <c r="M37" s="89"/>
      <c r="N37" s="89"/>
      <c r="O37" s="89"/>
      <c r="P37" s="98"/>
    </row>
    <row r="38" spans="1:16" ht="12" customHeight="1">
      <c r="A38" s="277" t="s">
        <v>77</v>
      </c>
      <c r="B38" s="278"/>
      <c r="C38" s="99"/>
      <c r="D38" s="99"/>
      <c r="E38" s="100"/>
      <c r="F38" s="64"/>
      <c r="G38" s="99">
        <f>(D38+(D38*E38%))*12</f>
        <v>0</v>
      </c>
      <c r="H38" s="99"/>
      <c r="I38" s="99"/>
      <c r="J38" s="99">
        <f>G38+H38+I38</f>
        <v>0</v>
      </c>
      <c r="K38" s="99">
        <f>J38*30.2%</f>
        <v>0</v>
      </c>
      <c r="L38" s="89"/>
      <c r="M38" s="89"/>
      <c r="N38" s="89"/>
      <c r="O38" s="89"/>
      <c r="P38" s="98"/>
    </row>
    <row r="39" spans="1:16" ht="12" customHeight="1">
      <c r="A39" s="277" t="s">
        <v>118</v>
      </c>
      <c r="B39" s="278"/>
      <c r="C39" s="99"/>
      <c r="D39" s="68">
        <v>3678</v>
      </c>
      <c r="E39" s="100"/>
      <c r="F39" s="64">
        <v>12</v>
      </c>
      <c r="G39" s="99">
        <f>(D39+(D39*E39%))*12</f>
        <v>44136</v>
      </c>
      <c r="H39" s="99"/>
      <c r="I39" s="99"/>
      <c r="J39" s="99">
        <f>G39</f>
        <v>44136</v>
      </c>
      <c r="K39" s="99">
        <f>J39*30.2%</f>
        <v>13329.072</v>
      </c>
      <c r="L39" s="89"/>
      <c r="M39" s="89"/>
      <c r="N39" s="89"/>
      <c r="O39" s="89"/>
      <c r="P39" s="98"/>
    </row>
    <row r="40" spans="1:16" ht="12" customHeight="1">
      <c r="A40" s="285" t="s">
        <v>26</v>
      </c>
      <c r="B40" s="286"/>
      <c r="C40" s="101">
        <f aca="true" t="shared" si="0" ref="C40:K40">SUM(C38:C39)</f>
        <v>0</v>
      </c>
      <c r="D40" s="101">
        <f t="shared" si="0"/>
        <v>3678</v>
      </c>
      <c r="E40" s="101">
        <f t="shared" si="0"/>
        <v>0</v>
      </c>
      <c r="F40" s="101">
        <f t="shared" si="0"/>
        <v>12</v>
      </c>
      <c r="G40" s="102">
        <f t="shared" si="0"/>
        <v>44136</v>
      </c>
      <c r="H40" s="101">
        <f t="shared" si="0"/>
        <v>0</v>
      </c>
      <c r="I40" s="101">
        <f t="shared" si="0"/>
        <v>0</v>
      </c>
      <c r="J40" s="101">
        <f t="shared" si="0"/>
        <v>44136</v>
      </c>
      <c r="K40" s="101">
        <f t="shared" si="0"/>
        <v>13329.072</v>
      </c>
      <c r="L40" s="89"/>
      <c r="M40" s="89"/>
      <c r="N40" s="89"/>
      <c r="O40" s="89"/>
      <c r="P40" s="98"/>
    </row>
    <row r="41" spans="1:16" ht="12" customHeight="1">
      <c r="A41" s="280"/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2"/>
    </row>
    <row r="42" spans="1:21" ht="12" customHeight="1">
      <c r="A42" s="103" t="s">
        <v>27</v>
      </c>
      <c r="B42" s="104" t="s">
        <v>21</v>
      </c>
      <c r="C42" s="271" t="s">
        <v>80</v>
      </c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2"/>
      <c r="U42" s="18"/>
    </row>
    <row r="43" spans="1:16" ht="12" customHeight="1">
      <c r="A43" s="105" t="s">
        <v>124</v>
      </c>
      <c r="B43" s="106">
        <v>39870</v>
      </c>
      <c r="C43" s="238" t="s">
        <v>131</v>
      </c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9"/>
    </row>
    <row r="44" spans="1:16" ht="12" customHeight="1">
      <c r="A44" s="80">
        <v>226</v>
      </c>
      <c r="B44" s="81"/>
      <c r="C44" s="238" t="s">
        <v>151</v>
      </c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9"/>
    </row>
    <row r="45" spans="1:16" ht="12" customHeight="1">
      <c r="A45" s="107" t="s">
        <v>121</v>
      </c>
      <c r="B45" s="81">
        <f>J40+K40</f>
        <v>57465.072</v>
      </c>
      <c r="C45" s="238" t="s">
        <v>144</v>
      </c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9"/>
    </row>
    <row r="46" spans="1:16" ht="12" customHeight="1">
      <c r="A46" s="107" t="s">
        <v>81</v>
      </c>
      <c r="B46" s="81"/>
      <c r="C46" s="238" t="s">
        <v>117</v>
      </c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9"/>
    </row>
    <row r="47" spans="1:16" ht="12" customHeight="1" thickBot="1">
      <c r="A47" s="108" t="s">
        <v>26</v>
      </c>
      <c r="B47" s="84">
        <f>SUM(B43:B46)</f>
        <v>97335.072</v>
      </c>
      <c r="C47" s="283" t="s">
        <v>72</v>
      </c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4"/>
    </row>
    <row r="48" spans="1:16" ht="15" thickBot="1">
      <c r="A48" s="57"/>
      <c r="B48" s="57"/>
      <c r="C48" s="57"/>
      <c r="D48" s="57"/>
      <c r="E48" s="57"/>
      <c r="F48" s="57"/>
      <c r="G48" s="242" t="s">
        <v>67</v>
      </c>
      <c r="H48" s="243"/>
      <c r="I48" s="243"/>
      <c r="J48" s="243"/>
      <c r="K48" s="244"/>
      <c r="L48" s="57"/>
      <c r="M48" s="57"/>
      <c r="N48" s="57"/>
      <c r="O48" s="58"/>
      <c r="P48" s="58"/>
    </row>
    <row r="49" spans="1:16" ht="30" customHeight="1">
      <c r="A49" s="59" t="s">
        <v>107</v>
      </c>
      <c r="B49" s="235" t="s">
        <v>88</v>
      </c>
      <c r="C49" s="235" t="s">
        <v>114</v>
      </c>
      <c r="D49" s="235" t="s">
        <v>142</v>
      </c>
      <c r="E49" s="262" t="s">
        <v>90</v>
      </c>
      <c r="F49" s="263"/>
      <c r="G49" s="109" t="s">
        <v>91</v>
      </c>
      <c r="H49" s="110"/>
      <c r="I49" s="262" t="s">
        <v>119</v>
      </c>
      <c r="J49" s="263"/>
      <c r="K49" s="262" t="s">
        <v>92</v>
      </c>
      <c r="L49" s="263"/>
      <c r="M49" s="235" t="s">
        <v>93</v>
      </c>
      <c r="N49" s="235" t="s">
        <v>94</v>
      </c>
      <c r="O49" s="96"/>
      <c r="P49" s="97"/>
    </row>
    <row r="50" spans="1:16" ht="19.5" customHeight="1">
      <c r="A50" s="257" t="s">
        <v>95</v>
      </c>
      <c r="B50" s="236"/>
      <c r="C50" s="236"/>
      <c r="D50" s="236"/>
      <c r="E50" s="266"/>
      <c r="F50" s="267"/>
      <c r="G50" s="111" t="s">
        <v>96</v>
      </c>
      <c r="H50" s="112"/>
      <c r="I50" s="264"/>
      <c r="J50" s="265"/>
      <c r="K50" s="264"/>
      <c r="L50" s="265"/>
      <c r="M50" s="236"/>
      <c r="N50" s="236"/>
      <c r="O50" s="89"/>
      <c r="P50" s="98"/>
    </row>
    <row r="51" spans="1:20" ht="22.5" customHeight="1">
      <c r="A51" s="258"/>
      <c r="B51" s="236"/>
      <c r="C51" s="236"/>
      <c r="D51" s="236"/>
      <c r="E51" s="253" t="s">
        <v>97</v>
      </c>
      <c r="F51" s="255" t="s">
        <v>98</v>
      </c>
      <c r="G51" s="231" t="s">
        <v>99</v>
      </c>
      <c r="H51" s="232"/>
      <c r="I51" s="266"/>
      <c r="J51" s="267"/>
      <c r="K51" s="266"/>
      <c r="L51" s="267"/>
      <c r="M51" s="236"/>
      <c r="N51" s="236"/>
      <c r="O51" s="89"/>
      <c r="P51" s="98"/>
      <c r="T51" s="26"/>
    </row>
    <row r="52" spans="1:16" ht="15" customHeight="1">
      <c r="A52" s="259"/>
      <c r="B52" s="237"/>
      <c r="C52" s="237"/>
      <c r="D52" s="237"/>
      <c r="E52" s="254"/>
      <c r="F52" s="256"/>
      <c r="G52" s="62" t="s">
        <v>97</v>
      </c>
      <c r="H52" s="62" t="s">
        <v>98</v>
      </c>
      <c r="I52" s="62" t="s">
        <v>97</v>
      </c>
      <c r="J52" s="62" t="s">
        <v>98</v>
      </c>
      <c r="K52" s="62" t="s">
        <v>100</v>
      </c>
      <c r="L52" s="62" t="s">
        <v>98</v>
      </c>
      <c r="M52" s="237"/>
      <c r="N52" s="237"/>
      <c r="O52" s="89"/>
      <c r="P52" s="98"/>
    </row>
    <row r="53" spans="1:16" ht="14.25">
      <c r="A53" s="124">
        <v>1</v>
      </c>
      <c r="B53" s="125">
        <v>2</v>
      </c>
      <c r="C53" s="125">
        <v>3</v>
      </c>
      <c r="D53" s="125">
        <v>4</v>
      </c>
      <c r="E53" s="126">
        <v>5</v>
      </c>
      <c r="F53" s="125">
        <v>6</v>
      </c>
      <c r="G53" s="126">
        <v>7</v>
      </c>
      <c r="H53" s="125">
        <v>8</v>
      </c>
      <c r="I53" s="126">
        <v>9</v>
      </c>
      <c r="J53" s="125">
        <v>10</v>
      </c>
      <c r="K53" s="126">
        <v>11</v>
      </c>
      <c r="L53" s="125">
        <v>12</v>
      </c>
      <c r="M53" s="125">
        <v>13</v>
      </c>
      <c r="N53" s="125">
        <v>14</v>
      </c>
      <c r="O53" s="89"/>
      <c r="P53" s="98"/>
    </row>
    <row r="54" spans="1:16" ht="14.25">
      <c r="A54" s="66" t="s">
        <v>104</v>
      </c>
      <c r="B54" s="67">
        <v>0.5</v>
      </c>
      <c r="C54" s="67">
        <v>12</v>
      </c>
      <c r="D54" s="113">
        <f>5634/2</f>
        <v>2817</v>
      </c>
      <c r="E54" s="114" t="s">
        <v>102</v>
      </c>
      <c r="F54" s="115">
        <f>(D54*25%)</f>
        <v>704.25</v>
      </c>
      <c r="G54" s="67">
        <v>25</v>
      </c>
      <c r="H54" s="113">
        <f>D54*25%</f>
        <v>704.25</v>
      </c>
      <c r="I54" s="64">
        <v>182</v>
      </c>
      <c r="J54" s="116">
        <f>D54*182%</f>
        <v>5126.9400000000005</v>
      </c>
      <c r="K54" s="67" t="s">
        <v>101</v>
      </c>
      <c r="L54" s="113">
        <f>(D54+F54+H54+J54)*15%</f>
        <v>1402.866</v>
      </c>
      <c r="M54" s="73">
        <v>2575</v>
      </c>
      <c r="N54" s="113">
        <f>D54+F54+H54+L54+J54+M54</f>
        <v>13330.306</v>
      </c>
      <c r="O54" s="89"/>
      <c r="P54" s="98"/>
    </row>
    <row r="55" spans="1:16" ht="14.25">
      <c r="A55" s="66" t="s">
        <v>105</v>
      </c>
      <c r="B55" s="67">
        <v>0.5</v>
      </c>
      <c r="C55" s="67">
        <v>11</v>
      </c>
      <c r="D55" s="113">
        <f>5210/2</f>
        <v>2605</v>
      </c>
      <c r="E55" s="114" t="s">
        <v>102</v>
      </c>
      <c r="F55" s="115">
        <f>(D55*25%)</f>
        <v>651.25</v>
      </c>
      <c r="G55" s="67">
        <v>25</v>
      </c>
      <c r="H55" s="113">
        <f>D55*25%</f>
        <v>651.25</v>
      </c>
      <c r="I55" s="64">
        <v>165</v>
      </c>
      <c r="J55" s="116">
        <f>D55*165%+8.8</f>
        <v>4307.05</v>
      </c>
      <c r="K55" s="67" t="s">
        <v>101</v>
      </c>
      <c r="L55" s="113">
        <f>(D55+F55+H55+J55)*15%</f>
        <v>1232.1825</v>
      </c>
      <c r="M55" s="73">
        <v>2323</v>
      </c>
      <c r="N55" s="113">
        <f>D55+F55+H55+L55+J55+M55</f>
        <v>11769.7325</v>
      </c>
      <c r="O55" s="89"/>
      <c r="P55" s="98"/>
    </row>
    <row r="56" spans="1:16" ht="14.25">
      <c r="A56" s="117" t="s">
        <v>106</v>
      </c>
      <c r="B56" s="76">
        <f>SUM(B54:B55)</f>
        <v>1</v>
      </c>
      <c r="C56" s="76"/>
      <c r="D56" s="118">
        <f>SUM(D54:D55)</f>
        <v>5422</v>
      </c>
      <c r="E56" s="76"/>
      <c r="F56" s="118">
        <f>SUM(F54:F55)</f>
        <v>1355.5</v>
      </c>
      <c r="G56" s="76"/>
      <c r="H56" s="118">
        <f aca="true" t="shared" si="1" ref="H56:N56">SUM(H54:H55)</f>
        <v>1355.5</v>
      </c>
      <c r="I56" s="118">
        <f t="shared" si="1"/>
        <v>347</v>
      </c>
      <c r="J56" s="118">
        <f t="shared" si="1"/>
        <v>9433.990000000002</v>
      </c>
      <c r="K56" s="76">
        <f t="shared" si="1"/>
        <v>0</v>
      </c>
      <c r="L56" s="118">
        <f t="shared" si="1"/>
        <v>2635.0485</v>
      </c>
      <c r="M56" s="76">
        <f t="shared" si="1"/>
        <v>4898</v>
      </c>
      <c r="N56" s="118">
        <f t="shared" si="1"/>
        <v>25100.038500000002</v>
      </c>
      <c r="O56" s="89"/>
      <c r="P56" s="98"/>
    </row>
    <row r="57" spans="1:16" ht="14.25">
      <c r="A57" s="268"/>
      <c r="B57" s="269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70"/>
    </row>
    <row r="58" spans="1:16" ht="12" customHeight="1">
      <c r="A58" s="103" t="s">
        <v>27</v>
      </c>
      <c r="B58" s="104" t="s">
        <v>21</v>
      </c>
      <c r="C58" s="271" t="s">
        <v>80</v>
      </c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2"/>
    </row>
    <row r="59" spans="1:16" ht="12" customHeight="1">
      <c r="A59" s="60" t="s">
        <v>24</v>
      </c>
      <c r="B59" s="119">
        <f>N56*12</f>
        <v>301200.46200000006</v>
      </c>
      <c r="C59" s="238" t="s">
        <v>145</v>
      </c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9"/>
    </row>
    <row r="60" spans="1:16" ht="12" customHeight="1">
      <c r="A60" s="80" t="s">
        <v>25</v>
      </c>
      <c r="B60" s="120">
        <f>B59*30.2%</f>
        <v>90962.53952400002</v>
      </c>
      <c r="C60" s="238" t="s">
        <v>79</v>
      </c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9"/>
    </row>
    <row r="61" spans="1:16" ht="12" customHeight="1">
      <c r="A61" s="80" t="s">
        <v>124</v>
      </c>
      <c r="B61" s="81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9"/>
    </row>
    <row r="62" spans="1:16" ht="12" customHeight="1">
      <c r="A62" s="80" t="s">
        <v>121</v>
      </c>
      <c r="B62" s="81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9"/>
    </row>
    <row r="63" spans="1:16" ht="12" customHeight="1">
      <c r="A63" s="80" t="s">
        <v>122</v>
      </c>
      <c r="B63" s="81"/>
      <c r="C63" s="238" t="s">
        <v>128</v>
      </c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9"/>
    </row>
    <row r="64" spans="1:16" ht="12" customHeight="1">
      <c r="A64" s="80" t="s">
        <v>123</v>
      </c>
      <c r="B64" s="81"/>
      <c r="C64" s="238" t="s">
        <v>32</v>
      </c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9"/>
    </row>
    <row r="65" spans="1:16" ht="12" customHeight="1">
      <c r="A65" s="121" t="s">
        <v>81</v>
      </c>
      <c r="B65" s="106"/>
      <c r="C65" s="248" t="s">
        <v>125</v>
      </c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50"/>
    </row>
    <row r="66" spans="1:16" ht="12" customHeight="1" thickBot="1">
      <c r="A66" s="108" t="s">
        <v>26</v>
      </c>
      <c r="B66" s="84">
        <f>B59+B60+B61+B62+B63+B64+B65</f>
        <v>392163.0015240001</v>
      </c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2"/>
    </row>
    <row r="67" spans="1:16" ht="12" customHeight="1">
      <c r="A67" s="143"/>
      <c r="B67" s="87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1:16" ht="12" customHeight="1">
      <c r="A68" s="143"/>
      <c r="B68" s="87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1:16" ht="12" customHeight="1">
      <c r="A69" s="143"/>
      <c r="B69" s="87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1:16" ht="12" customHeight="1">
      <c r="A70" s="143"/>
      <c r="B70" s="87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1:16" ht="12" customHeight="1">
      <c r="A71" s="143"/>
      <c r="B71" s="87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1:16" ht="12" customHeight="1" thickBot="1">
      <c r="A72" s="143"/>
      <c r="B72" s="87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1:16" ht="15" thickBot="1">
      <c r="A73" s="85"/>
      <c r="B73" s="86"/>
      <c r="C73" s="86"/>
      <c r="D73" s="86"/>
      <c r="E73" s="86"/>
      <c r="F73" s="86"/>
      <c r="G73" s="86"/>
      <c r="H73" s="242" t="s">
        <v>34</v>
      </c>
      <c r="I73" s="243"/>
      <c r="J73" s="244"/>
      <c r="K73" s="86"/>
      <c r="L73" s="86"/>
      <c r="M73" s="86"/>
      <c r="N73" s="86"/>
      <c r="O73" s="58"/>
      <c r="P73" s="58"/>
    </row>
    <row r="74" spans="1:16" ht="38.25">
      <c r="A74" s="59" t="s">
        <v>107</v>
      </c>
      <c r="B74" s="226" t="s">
        <v>88</v>
      </c>
      <c r="C74" s="226"/>
      <c r="D74" s="226" t="s">
        <v>89</v>
      </c>
      <c r="E74" s="233" t="s">
        <v>108</v>
      </c>
      <c r="F74" s="233"/>
      <c r="G74" s="234" t="s">
        <v>91</v>
      </c>
      <c r="H74" s="234"/>
      <c r="I74" s="234"/>
      <c r="J74" s="234"/>
      <c r="K74" s="233" t="s">
        <v>92</v>
      </c>
      <c r="L74" s="233"/>
      <c r="M74" s="228" t="s">
        <v>112</v>
      </c>
      <c r="N74" s="228" t="s">
        <v>113</v>
      </c>
      <c r="O74" s="226" t="s">
        <v>177</v>
      </c>
      <c r="P74" s="221" t="s">
        <v>94</v>
      </c>
    </row>
    <row r="75" spans="1:16" ht="14.25">
      <c r="A75" s="230" t="s">
        <v>95</v>
      </c>
      <c r="B75" s="227"/>
      <c r="C75" s="227"/>
      <c r="D75" s="227"/>
      <c r="E75" s="225"/>
      <c r="F75" s="225"/>
      <c r="G75" s="279" t="s">
        <v>96</v>
      </c>
      <c r="H75" s="279"/>
      <c r="I75" s="279"/>
      <c r="J75" s="279"/>
      <c r="K75" s="225"/>
      <c r="L75" s="225"/>
      <c r="M75" s="229"/>
      <c r="N75" s="229"/>
      <c r="O75" s="227"/>
      <c r="P75" s="222"/>
    </row>
    <row r="76" spans="1:16" ht="27" customHeight="1">
      <c r="A76" s="230"/>
      <c r="B76" s="227"/>
      <c r="C76" s="227"/>
      <c r="D76" s="227"/>
      <c r="E76" s="223" t="s">
        <v>97</v>
      </c>
      <c r="F76" s="224" t="s">
        <v>98</v>
      </c>
      <c r="G76" s="225" t="s">
        <v>172</v>
      </c>
      <c r="H76" s="225"/>
      <c r="I76" s="225" t="s">
        <v>109</v>
      </c>
      <c r="J76" s="225"/>
      <c r="K76" s="225"/>
      <c r="L76" s="225"/>
      <c r="M76" s="229"/>
      <c r="N76" s="229"/>
      <c r="O76" s="227"/>
      <c r="P76" s="222"/>
    </row>
    <row r="77" spans="1:16" ht="14.25">
      <c r="A77" s="230"/>
      <c r="B77" s="227"/>
      <c r="C77" s="227"/>
      <c r="D77" s="227"/>
      <c r="E77" s="223"/>
      <c r="F77" s="224"/>
      <c r="G77" s="62" t="s">
        <v>97</v>
      </c>
      <c r="H77" s="62" t="s">
        <v>98</v>
      </c>
      <c r="I77" s="62" t="s">
        <v>97</v>
      </c>
      <c r="J77" s="62" t="s">
        <v>98</v>
      </c>
      <c r="K77" s="62" t="s">
        <v>100</v>
      </c>
      <c r="L77" s="62" t="s">
        <v>98</v>
      </c>
      <c r="M77" s="229"/>
      <c r="N77" s="229"/>
      <c r="O77" s="227"/>
      <c r="P77" s="222"/>
    </row>
    <row r="78" spans="1:16" ht="12" customHeight="1">
      <c r="A78" s="103">
        <v>1</v>
      </c>
      <c r="B78" s="104">
        <v>2</v>
      </c>
      <c r="C78" s="104">
        <v>3</v>
      </c>
      <c r="D78" s="104">
        <v>4</v>
      </c>
      <c r="E78" s="104">
        <v>5</v>
      </c>
      <c r="F78" s="104">
        <v>6</v>
      </c>
      <c r="G78" s="104">
        <v>7</v>
      </c>
      <c r="H78" s="104">
        <v>8</v>
      </c>
      <c r="I78" s="104">
        <v>9</v>
      </c>
      <c r="J78" s="104">
        <v>10</v>
      </c>
      <c r="K78" s="104">
        <v>11</v>
      </c>
      <c r="L78" s="104">
        <v>12</v>
      </c>
      <c r="M78" s="104">
        <v>13</v>
      </c>
      <c r="N78" s="104">
        <v>14</v>
      </c>
      <c r="O78" s="104">
        <v>15</v>
      </c>
      <c r="P78" s="127">
        <v>16</v>
      </c>
    </row>
    <row r="79" spans="1:16" ht="12" customHeight="1">
      <c r="A79" s="66" t="s">
        <v>111</v>
      </c>
      <c r="B79" s="67">
        <v>1</v>
      </c>
      <c r="C79" s="67">
        <v>12</v>
      </c>
      <c r="D79" s="68">
        <v>5689</v>
      </c>
      <c r="E79" s="114">
        <v>10</v>
      </c>
      <c r="F79" s="68">
        <f>(D79*E79)/100</f>
        <v>568.9</v>
      </c>
      <c r="G79" s="67">
        <v>100</v>
      </c>
      <c r="H79" s="68">
        <v>5689</v>
      </c>
      <c r="I79" s="71">
        <v>100</v>
      </c>
      <c r="J79" s="72">
        <v>5689</v>
      </c>
      <c r="K79" s="67" t="s">
        <v>101</v>
      </c>
      <c r="L79" s="68">
        <v>2560</v>
      </c>
      <c r="M79" s="68">
        <v>11378</v>
      </c>
      <c r="N79" s="68">
        <v>13085</v>
      </c>
      <c r="O79" s="68">
        <v>19627</v>
      </c>
      <c r="P79" s="74">
        <f>D79+F79+H79+R79</f>
        <v>11946.9</v>
      </c>
    </row>
    <row r="80" spans="1:16" ht="12" customHeight="1">
      <c r="A80" s="66"/>
      <c r="B80" s="67"/>
      <c r="C80" s="67"/>
      <c r="D80" s="68"/>
      <c r="E80" s="114"/>
      <c r="F80" s="70"/>
      <c r="G80" s="67"/>
      <c r="H80" s="68"/>
      <c r="I80" s="71"/>
      <c r="J80" s="72"/>
      <c r="K80" s="67"/>
      <c r="L80" s="68"/>
      <c r="M80" s="68"/>
      <c r="N80" s="68"/>
      <c r="O80" s="68"/>
      <c r="P80" s="74"/>
    </row>
    <row r="81" spans="1:16" ht="12" customHeight="1">
      <c r="A81" s="117" t="s">
        <v>106</v>
      </c>
      <c r="B81" s="76">
        <f>SUM(B79:B80)</f>
        <v>1</v>
      </c>
      <c r="C81" s="76"/>
      <c r="D81" s="77">
        <f>SUM(D79:D80)</f>
        <v>5689</v>
      </c>
      <c r="E81" s="76"/>
      <c r="F81" s="77">
        <f>SUM(F79:F80)</f>
        <v>568.9</v>
      </c>
      <c r="G81" s="76"/>
      <c r="H81" s="77">
        <f>SUM(H79:H80)</f>
        <v>5689</v>
      </c>
      <c r="I81" s="76"/>
      <c r="J81" s="77">
        <f>SUM(J79:J80)</f>
        <v>5689</v>
      </c>
      <c r="K81" s="76"/>
      <c r="L81" s="77">
        <f>SUM(L79:L80)</f>
        <v>2560</v>
      </c>
      <c r="M81" s="77">
        <f>SUM(M79:M80)</f>
        <v>11378</v>
      </c>
      <c r="N81" s="77">
        <f>SUM(N79:N80)</f>
        <v>13085</v>
      </c>
      <c r="O81" s="77">
        <f>SUM(O79:O80)</f>
        <v>19627</v>
      </c>
      <c r="P81" s="79">
        <f>SUM(P79:P80)</f>
        <v>11946.9</v>
      </c>
    </row>
    <row r="82" spans="1:16" ht="12" customHeight="1">
      <c r="A82" s="122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123"/>
      <c r="N82" s="123"/>
      <c r="O82" s="89"/>
      <c r="P82" s="98"/>
    </row>
    <row r="83" spans="1:16" ht="12" customHeight="1">
      <c r="A83" s="63" t="s">
        <v>27</v>
      </c>
      <c r="B83" s="64" t="s">
        <v>21</v>
      </c>
      <c r="C83" s="187" t="s">
        <v>28</v>
      </c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" customHeight="1">
      <c r="A84" s="92">
        <v>211</v>
      </c>
      <c r="B84" s="81">
        <f>(P81*12)+O81+N81+M81</f>
        <v>187452.8</v>
      </c>
      <c r="C84" s="238" t="s">
        <v>143</v>
      </c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</row>
    <row r="85" spans="1:16" ht="12" customHeight="1">
      <c r="A85" s="92">
        <v>213</v>
      </c>
      <c r="B85" s="81">
        <f>B84*30.2%</f>
        <v>56610.745599999995</v>
      </c>
      <c r="C85" s="238" t="s">
        <v>79</v>
      </c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</row>
    <row r="86" spans="1:16" ht="12" customHeight="1">
      <c r="A86" s="92">
        <v>212</v>
      </c>
      <c r="B86" s="81"/>
      <c r="C86" s="238" t="s">
        <v>35</v>
      </c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</row>
    <row r="87" spans="1:16" ht="12" customHeight="1">
      <c r="A87" s="92">
        <v>222</v>
      </c>
      <c r="B87" s="81"/>
      <c r="C87" s="238" t="s">
        <v>30</v>
      </c>
      <c r="D87" s="238"/>
      <c r="E87" s="238"/>
      <c r="F87" s="238"/>
      <c r="G87" s="238"/>
      <c r="H87" s="238"/>
      <c r="I87" s="238"/>
      <c r="J87" s="238"/>
      <c r="K87" s="238"/>
      <c r="L87" s="238"/>
      <c r="M87" s="238"/>
      <c r="N87" s="238"/>
      <c r="O87" s="238"/>
      <c r="P87" s="238"/>
    </row>
    <row r="88" spans="1:16" ht="12" customHeight="1">
      <c r="A88" s="92">
        <v>226</v>
      </c>
      <c r="B88" s="81">
        <v>4000</v>
      </c>
      <c r="C88" s="238" t="s">
        <v>160</v>
      </c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</row>
    <row r="89" spans="1:16" ht="12" customHeight="1">
      <c r="A89" s="92">
        <v>290</v>
      </c>
      <c r="B89" s="81"/>
      <c r="C89" s="238" t="s">
        <v>31</v>
      </c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</row>
    <row r="90" spans="1:16" ht="12" customHeight="1">
      <c r="A90" s="93">
        <v>340</v>
      </c>
      <c r="B90" s="81"/>
      <c r="C90" s="238" t="s">
        <v>36</v>
      </c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</row>
    <row r="91" spans="1:16" ht="12" customHeight="1" thickBot="1">
      <c r="A91" s="108" t="s">
        <v>26</v>
      </c>
      <c r="B91" s="84">
        <f>SUM(B84:B90)</f>
        <v>248063.54559999998</v>
      </c>
      <c r="C91" s="295"/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5"/>
      <c r="O91" s="295"/>
      <c r="P91" s="295"/>
    </row>
    <row r="92" spans="1:16" ht="14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4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4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</sheetData>
  <sheetProtection/>
  <mergeCells count="102">
    <mergeCell ref="C89:P89"/>
    <mergeCell ref="C90:P90"/>
    <mergeCell ref="C91:P91"/>
    <mergeCell ref="C65:P65"/>
    <mergeCell ref="C83:P83"/>
    <mergeCell ref="C84:P84"/>
    <mergeCell ref="C85:P85"/>
    <mergeCell ref="C86:P86"/>
    <mergeCell ref="G75:J75"/>
    <mergeCell ref="O74:O77"/>
    <mergeCell ref="C87:P87"/>
    <mergeCell ref="C88:P88"/>
    <mergeCell ref="G36:G37"/>
    <mergeCell ref="N49:N52"/>
    <mergeCell ref="C46:P46"/>
    <mergeCell ref="C47:P47"/>
    <mergeCell ref="E36:E37"/>
    <mergeCell ref="C45:P45"/>
    <mergeCell ref="C43:P43"/>
    <mergeCell ref="C44:P44"/>
    <mergeCell ref="A10:P10"/>
    <mergeCell ref="C22:P22"/>
    <mergeCell ref="C23:P23"/>
    <mergeCell ref="C24:P24"/>
    <mergeCell ref="C25:P25"/>
    <mergeCell ref="C15:P15"/>
    <mergeCell ref="C11:P11"/>
    <mergeCell ref="C12:P12"/>
    <mergeCell ref="C13:P13"/>
    <mergeCell ref="C14:P14"/>
    <mergeCell ref="C17:P17"/>
    <mergeCell ref="A41:P41"/>
    <mergeCell ref="C18:P18"/>
    <mergeCell ref="A40:B40"/>
    <mergeCell ref="A38:B38"/>
    <mergeCell ref="K36:K37"/>
    <mergeCell ref="E21:K21"/>
    <mergeCell ref="O3:O6"/>
    <mergeCell ref="E5:E6"/>
    <mergeCell ref="F5:F6"/>
    <mergeCell ref="M3:M6"/>
    <mergeCell ref="N3:N6"/>
    <mergeCell ref="G4:J4"/>
    <mergeCell ref="I5:J5"/>
    <mergeCell ref="G5:H5"/>
    <mergeCell ref="M49:M52"/>
    <mergeCell ref="I36:I37"/>
    <mergeCell ref="A57:P57"/>
    <mergeCell ref="C58:P58"/>
    <mergeCell ref="K49:L51"/>
    <mergeCell ref="B49:B52"/>
    <mergeCell ref="A36:B37"/>
    <mergeCell ref="A39:B39"/>
    <mergeCell ref="E49:F50"/>
    <mergeCell ref="C42:P42"/>
    <mergeCell ref="A50:A52"/>
    <mergeCell ref="C36:C37"/>
    <mergeCell ref="E3:F4"/>
    <mergeCell ref="G48:K48"/>
    <mergeCell ref="D36:D37"/>
    <mergeCell ref="J36:J37"/>
    <mergeCell ref="H36:H37"/>
    <mergeCell ref="I49:J51"/>
    <mergeCell ref="D49:D52"/>
    <mergeCell ref="F36:F37"/>
    <mergeCell ref="A4:A6"/>
    <mergeCell ref="C66:P66"/>
    <mergeCell ref="H73:J73"/>
    <mergeCell ref="E51:E52"/>
    <mergeCell ref="F51:F52"/>
    <mergeCell ref="C63:P63"/>
    <mergeCell ref="C64:P64"/>
    <mergeCell ref="C59:P59"/>
    <mergeCell ref="C60:P60"/>
    <mergeCell ref="C61:P61"/>
    <mergeCell ref="A1:P1"/>
    <mergeCell ref="G2:J2"/>
    <mergeCell ref="P3:P6"/>
    <mergeCell ref="K3:L5"/>
    <mergeCell ref="G35:K35"/>
    <mergeCell ref="B3:B6"/>
    <mergeCell ref="G3:J3"/>
    <mergeCell ref="C3:C6"/>
    <mergeCell ref="D3:D6"/>
    <mergeCell ref="C16:P16"/>
    <mergeCell ref="A75:A77"/>
    <mergeCell ref="I76:J76"/>
    <mergeCell ref="N74:N77"/>
    <mergeCell ref="G51:H51"/>
    <mergeCell ref="K74:L76"/>
    <mergeCell ref="E74:F75"/>
    <mergeCell ref="G74:J74"/>
    <mergeCell ref="B74:B77"/>
    <mergeCell ref="C49:C52"/>
    <mergeCell ref="C62:P62"/>
    <mergeCell ref="P74:P77"/>
    <mergeCell ref="E76:E77"/>
    <mergeCell ref="F76:F77"/>
    <mergeCell ref="G76:H76"/>
    <mergeCell ref="C74:C77"/>
    <mergeCell ref="D74:D77"/>
    <mergeCell ref="M74:M77"/>
  </mergeCells>
  <printOptions/>
  <pageMargins left="0" right="0" top="0.5511811023622047" bottom="0.5511811023622047" header="0.11811023622047245" footer="0.11811023622047245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M20" sqref="M20"/>
    </sheetView>
  </sheetViews>
  <sheetFormatPr defaultColWidth="9.140625" defaultRowHeight="15"/>
  <cols>
    <col min="5" max="5" width="14.57421875" style="0" bestFit="1" customWidth="1"/>
    <col min="8" max="8" width="13.57421875" style="0" customWidth="1"/>
  </cols>
  <sheetData>
    <row r="1" spans="4:5" ht="15">
      <c r="D1" s="297"/>
      <c r="E1" s="297"/>
    </row>
    <row r="2" spans="4:5" ht="15">
      <c r="D2" s="297"/>
      <c r="E2" s="297"/>
    </row>
    <row r="3" spans="4:5" ht="15">
      <c r="D3" s="297"/>
      <c r="E3" s="297"/>
    </row>
    <row r="4" spans="4:5" ht="15">
      <c r="D4" s="297"/>
      <c r="E4" s="297"/>
    </row>
    <row r="5" spans="4:5" ht="15">
      <c r="D5" s="297"/>
      <c r="E5" s="297"/>
    </row>
    <row r="6" spans="4:5" ht="14.25">
      <c r="D6" s="297"/>
      <c r="E6" s="297"/>
    </row>
    <row r="7" spans="1:8" ht="15" customHeight="1">
      <c r="A7" s="298" t="s">
        <v>68</v>
      </c>
      <c r="B7" s="298"/>
      <c r="C7" s="298"/>
      <c r="D7" s="298"/>
      <c r="E7" s="298"/>
      <c r="F7" s="298"/>
      <c r="G7" s="298"/>
      <c r="H7" s="298"/>
    </row>
    <row r="8" spans="1:8" ht="15" customHeight="1">
      <c r="A8" s="298" t="s">
        <v>69</v>
      </c>
      <c r="B8" s="298"/>
      <c r="C8" s="298"/>
      <c r="D8" s="298"/>
      <c r="E8" s="298"/>
      <c r="F8" s="298"/>
      <c r="G8" s="298"/>
      <c r="H8" s="298"/>
    </row>
    <row r="9" spans="1:8" ht="15" customHeight="1">
      <c r="A9" s="298" t="s">
        <v>189</v>
      </c>
      <c r="B9" s="298"/>
      <c r="C9" s="298"/>
      <c r="D9" s="298"/>
      <c r="E9" s="298"/>
      <c r="F9" s="298"/>
      <c r="G9" s="298"/>
      <c r="H9" s="298"/>
    </row>
    <row r="10" spans="1:8" ht="15" customHeight="1">
      <c r="A10" s="298" t="s">
        <v>71</v>
      </c>
      <c r="B10" s="298"/>
      <c r="C10" s="298"/>
      <c r="D10" s="298"/>
      <c r="E10" s="298"/>
      <c r="F10" s="298"/>
      <c r="G10" s="298"/>
      <c r="H10" s="298"/>
    </row>
    <row r="11" ht="14.25">
      <c r="D11" s="13" t="s">
        <v>72</v>
      </c>
    </row>
    <row r="12" spans="1:8" ht="14.25">
      <c r="A12" s="14" t="s">
        <v>190</v>
      </c>
      <c r="B12" s="14"/>
      <c r="C12" s="14"/>
      <c r="D12" s="14"/>
      <c r="E12" s="14"/>
      <c r="F12" s="14"/>
      <c r="G12" s="14"/>
      <c r="H12" s="14"/>
    </row>
    <row r="13" ht="14.25">
      <c r="D13" s="15"/>
    </row>
    <row r="14" spans="1:8" ht="15" customHeight="1">
      <c r="A14" s="298" t="s">
        <v>238</v>
      </c>
      <c r="B14" s="298"/>
      <c r="C14" s="298"/>
      <c r="D14" s="298"/>
      <c r="E14" s="298"/>
      <c r="F14" s="298"/>
      <c r="G14" s="298"/>
      <c r="H14" s="298"/>
    </row>
    <row r="15" spans="1:8" ht="15" customHeight="1">
      <c r="A15" s="298" t="s">
        <v>237</v>
      </c>
      <c r="B15" s="298"/>
      <c r="C15" s="298"/>
      <c r="D15" s="298"/>
      <c r="E15" s="298"/>
      <c r="F15" s="298"/>
      <c r="G15" s="298"/>
      <c r="H15" s="298"/>
    </row>
    <row r="16" spans="1:9" ht="15">
      <c r="A16" s="299" t="s">
        <v>191</v>
      </c>
      <c r="B16" s="299"/>
      <c r="C16" s="299"/>
      <c r="D16" s="299"/>
      <c r="E16" s="299"/>
      <c r="F16" s="299"/>
      <c r="G16" s="299"/>
      <c r="H16" s="299"/>
      <c r="I16" s="7"/>
    </row>
    <row r="17" spans="1:9" ht="15">
      <c r="A17" s="299"/>
      <c r="B17" s="299"/>
      <c r="C17" s="299"/>
      <c r="D17" s="299"/>
      <c r="E17" s="299"/>
      <c r="F17" s="299"/>
      <c r="G17" s="299"/>
      <c r="H17" s="299"/>
      <c r="I17" s="7"/>
    </row>
    <row r="18" spans="1:9" ht="15">
      <c r="A18" s="296" t="s">
        <v>229</v>
      </c>
      <c r="B18" s="296"/>
      <c r="C18" s="296"/>
      <c r="D18" s="296"/>
      <c r="E18" s="296"/>
      <c r="F18" s="296"/>
      <c r="G18" s="296"/>
      <c r="H18" s="296"/>
      <c r="I18" s="7"/>
    </row>
    <row r="19" spans="1:9" ht="15">
      <c r="A19" s="7"/>
      <c r="B19" s="7"/>
      <c r="C19" s="7"/>
      <c r="D19" s="7"/>
      <c r="E19" s="7"/>
      <c r="F19" s="7"/>
      <c r="G19" s="7"/>
      <c r="H19" s="7"/>
      <c r="I19" s="7"/>
    </row>
    <row r="20" spans="1:9" ht="15">
      <c r="A20" s="8"/>
      <c r="B20" s="300" t="s">
        <v>48</v>
      </c>
      <c r="C20" s="300"/>
      <c r="D20" s="300"/>
      <c r="E20" s="9">
        <v>2511000</v>
      </c>
      <c r="F20" s="7"/>
      <c r="G20" s="8"/>
      <c r="H20" s="8"/>
      <c r="I20" s="8"/>
    </row>
    <row r="21" spans="1:10" ht="15">
      <c r="A21" s="8"/>
      <c r="B21" s="296"/>
      <c r="C21" s="296"/>
      <c r="D21" s="296"/>
      <c r="E21" s="296"/>
      <c r="F21" s="296"/>
      <c r="G21" s="8"/>
      <c r="H21" s="8"/>
      <c r="I21" s="8"/>
      <c r="J21" s="11"/>
    </row>
    <row r="22" spans="1:9" ht="15">
      <c r="A22" s="8"/>
      <c r="B22" s="296" t="s">
        <v>49</v>
      </c>
      <c r="C22" s="296"/>
      <c r="D22" s="296"/>
      <c r="E22" s="9">
        <v>2511000</v>
      </c>
      <c r="F22" s="7"/>
      <c r="G22" s="8"/>
      <c r="H22" s="8"/>
      <c r="I22" s="8"/>
    </row>
    <row r="23" spans="1:9" ht="15">
      <c r="A23" s="8"/>
      <c r="B23" s="8"/>
      <c r="C23" s="8"/>
      <c r="D23" s="8"/>
      <c r="E23" s="9"/>
      <c r="F23" s="8"/>
      <c r="G23" s="8"/>
      <c r="H23" s="8"/>
      <c r="I23" s="8"/>
    </row>
    <row r="24" spans="1:9" ht="15">
      <c r="A24" s="7" t="s">
        <v>231</v>
      </c>
      <c r="B24" s="7"/>
      <c r="C24" s="7"/>
      <c r="D24" s="7"/>
      <c r="E24" s="8"/>
      <c r="F24" s="7"/>
      <c r="G24" s="7"/>
      <c r="H24" s="28"/>
      <c r="I24" s="28"/>
    </row>
    <row r="25" spans="1:9" ht="15">
      <c r="A25" s="8"/>
      <c r="B25" s="8"/>
      <c r="C25" s="8"/>
      <c r="D25" s="8"/>
      <c r="E25" s="7"/>
      <c r="F25" s="8"/>
      <c r="G25" s="8"/>
      <c r="H25" s="8"/>
      <c r="I25" s="8"/>
    </row>
    <row r="26" spans="1:9" ht="15">
      <c r="A26" s="10" t="s">
        <v>230</v>
      </c>
      <c r="B26" s="10"/>
      <c r="C26" s="10"/>
      <c r="D26" s="10"/>
      <c r="E26" s="8"/>
      <c r="F26" s="10"/>
      <c r="G26" s="10"/>
      <c r="H26" s="10"/>
      <c r="I26" s="8"/>
    </row>
    <row r="27" spans="1:9" ht="15">
      <c r="A27" s="10" t="s">
        <v>50</v>
      </c>
      <c r="B27" s="10"/>
      <c r="C27" s="10"/>
      <c r="D27" s="10"/>
      <c r="E27" s="10"/>
      <c r="F27" s="10"/>
      <c r="G27" s="10"/>
      <c r="H27" s="10"/>
      <c r="I27" s="8"/>
    </row>
    <row r="28" spans="1:9" ht="15">
      <c r="A28" s="10" t="s">
        <v>51</v>
      </c>
      <c r="B28" s="10"/>
      <c r="C28" s="10"/>
      <c r="D28" s="10"/>
      <c r="E28" s="10"/>
      <c r="F28" s="10"/>
      <c r="G28" s="10"/>
      <c r="H28" s="10"/>
      <c r="I28" s="8"/>
    </row>
    <row r="29" spans="1:9" ht="15">
      <c r="A29" s="10" t="s">
        <v>52</v>
      </c>
      <c r="B29" s="10"/>
      <c r="C29" s="10"/>
      <c r="D29" s="10"/>
      <c r="E29" s="10"/>
      <c r="F29" s="10"/>
      <c r="G29" s="10"/>
      <c r="H29" s="10"/>
      <c r="I29" s="8"/>
    </row>
    <row r="30" spans="1:9" ht="15">
      <c r="A30" s="7"/>
      <c r="B30" s="7" t="s">
        <v>167</v>
      </c>
      <c r="C30" s="7"/>
      <c r="D30" s="7"/>
      <c r="E30" s="10"/>
      <c r="F30" s="7"/>
      <c r="G30" s="7"/>
      <c r="H30" s="7"/>
      <c r="I30" s="8"/>
    </row>
    <row r="31" spans="1:9" ht="15">
      <c r="A31" s="8"/>
      <c r="B31" s="296" t="s">
        <v>53</v>
      </c>
      <c r="C31" s="296"/>
      <c r="D31" s="296"/>
      <c r="E31" s="7"/>
      <c r="F31" s="8"/>
      <c r="G31" s="8"/>
      <c r="H31" s="8"/>
      <c r="I31" s="8"/>
    </row>
    <row r="32" spans="1:9" ht="15">
      <c r="A32" s="8"/>
      <c r="B32" s="10" t="s">
        <v>120</v>
      </c>
      <c r="C32" s="10"/>
      <c r="D32" s="10"/>
      <c r="E32" s="8"/>
      <c r="F32" s="8"/>
      <c r="G32" s="8"/>
      <c r="H32" s="8"/>
      <c r="I32" s="8"/>
    </row>
    <row r="33" spans="1:9" ht="15">
      <c r="A33" s="8"/>
      <c r="B33" s="7" t="s">
        <v>60</v>
      </c>
      <c r="C33" s="7"/>
      <c r="D33" s="7"/>
      <c r="E33" s="10"/>
      <c r="F33" s="8"/>
      <c r="G33" s="8"/>
      <c r="H33" s="8"/>
      <c r="I33" s="8"/>
    </row>
    <row r="34" spans="1:9" ht="15">
      <c r="A34" s="10" t="s">
        <v>54</v>
      </c>
      <c r="B34" s="10"/>
      <c r="C34" s="10"/>
      <c r="D34" s="10"/>
      <c r="E34" s="8"/>
      <c r="F34" s="10"/>
      <c r="G34" s="10"/>
      <c r="H34" s="10"/>
      <c r="I34" s="8"/>
    </row>
    <row r="35" spans="1:9" ht="15">
      <c r="A35" s="10" t="s">
        <v>232</v>
      </c>
      <c r="B35" s="10"/>
      <c r="C35" s="10"/>
      <c r="D35" s="10"/>
      <c r="E35" s="10"/>
      <c r="F35" s="10"/>
      <c r="G35" s="10"/>
      <c r="H35" s="10"/>
      <c r="I35" s="8"/>
    </row>
    <row r="36" spans="1:9" ht="15">
      <c r="A36" s="10" t="s">
        <v>233</v>
      </c>
      <c r="B36" s="10"/>
      <c r="C36" s="10"/>
      <c r="D36" s="10"/>
      <c r="E36" s="10"/>
      <c r="F36" s="10"/>
      <c r="G36" s="10"/>
      <c r="H36" s="10"/>
      <c r="I36" s="8"/>
    </row>
    <row r="37" spans="1:9" ht="15">
      <c r="A37" s="10" t="s">
        <v>234</v>
      </c>
      <c r="B37" s="10"/>
      <c r="C37" s="10"/>
      <c r="D37" s="10"/>
      <c r="E37" s="10"/>
      <c r="F37" s="10"/>
      <c r="G37" s="10"/>
      <c r="H37" s="10"/>
      <c r="I37" s="8"/>
    </row>
    <row r="38" spans="1:9" ht="15">
      <c r="A38" s="10" t="s">
        <v>61</v>
      </c>
      <c r="B38" s="10"/>
      <c r="C38" s="10"/>
      <c r="D38" s="10"/>
      <c r="E38" s="10"/>
      <c r="F38" s="10"/>
      <c r="G38" s="10"/>
      <c r="H38" s="10"/>
      <c r="I38" s="8"/>
    </row>
    <row r="39" spans="1:9" ht="15">
      <c r="A39" s="10"/>
      <c r="B39" s="10"/>
      <c r="C39" s="10"/>
      <c r="D39" s="10"/>
      <c r="E39" s="10"/>
      <c r="F39" s="10"/>
      <c r="G39" s="10"/>
      <c r="H39" s="10"/>
      <c r="I39" s="8"/>
    </row>
    <row r="40" spans="1:9" ht="15">
      <c r="A40" s="8"/>
      <c r="B40" s="8"/>
      <c r="C40" s="8"/>
      <c r="D40" s="8"/>
      <c r="E40" s="10"/>
      <c r="F40" s="8"/>
      <c r="G40" s="8"/>
      <c r="H40" s="8"/>
      <c r="I40" s="8"/>
    </row>
    <row r="41" spans="1:9" ht="15">
      <c r="A41" s="8"/>
      <c r="B41" s="8"/>
      <c r="C41" s="8"/>
      <c r="D41" s="8"/>
      <c r="E41" s="8"/>
      <c r="F41" s="8"/>
      <c r="G41" s="8"/>
      <c r="H41" s="8"/>
      <c r="I41" s="8"/>
    </row>
    <row r="42" spans="1:9" ht="15">
      <c r="A42" s="296" t="s">
        <v>55</v>
      </c>
      <c r="B42" s="296"/>
      <c r="C42" s="296"/>
      <c r="D42" s="8"/>
      <c r="E42" s="8"/>
      <c r="F42" s="296" t="s">
        <v>192</v>
      </c>
      <c r="G42" s="296"/>
      <c r="H42" s="8"/>
      <c r="I42" s="8"/>
    </row>
    <row r="43" spans="1:9" ht="15">
      <c r="A43" s="296"/>
      <c r="B43" s="296"/>
      <c r="C43" s="296"/>
      <c r="D43" s="8"/>
      <c r="E43" s="8"/>
      <c r="F43" s="296"/>
      <c r="G43" s="296"/>
      <c r="H43" s="8"/>
      <c r="I43" s="8"/>
    </row>
    <row r="44" spans="1:9" ht="15">
      <c r="A44" s="296" t="s">
        <v>56</v>
      </c>
      <c r="B44" s="296"/>
      <c r="C44" s="296"/>
      <c r="D44" s="8"/>
      <c r="E44" s="8"/>
      <c r="F44" s="296" t="s">
        <v>193</v>
      </c>
      <c r="G44" s="296"/>
      <c r="H44" s="8"/>
      <c r="I44" s="8"/>
    </row>
    <row r="45" spans="1:9" ht="15">
      <c r="A45" s="8"/>
      <c r="B45" s="8"/>
      <c r="C45" s="8"/>
      <c r="D45" s="8"/>
      <c r="E45" s="8"/>
      <c r="F45" s="8"/>
      <c r="G45" s="8"/>
      <c r="H45" s="8"/>
      <c r="I45" s="8"/>
    </row>
    <row r="46" spans="1:9" ht="15">
      <c r="A46" s="8"/>
      <c r="B46" s="8"/>
      <c r="C46" s="8"/>
      <c r="D46" s="8"/>
      <c r="E46" s="8"/>
      <c r="F46" s="8"/>
      <c r="G46" s="8"/>
      <c r="H46" s="8"/>
      <c r="I46" s="8"/>
    </row>
    <row r="47" spans="1:9" ht="15">
      <c r="A47" s="8"/>
      <c r="B47" s="8"/>
      <c r="C47" s="8"/>
      <c r="D47" s="8"/>
      <c r="E47" s="8"/>
      <c r="F47" s="8"/>
      <c r="G47" s="8"/>
      <c r="H47" s="8"/>
      <c r="I47" s="8"/>
    </row>
    <row r="48" spans="1:9" ht="15">
      <c r="A48" s="8"/>
      <c r="B48" s="8"/>
      <c r="C48" s="8"/>
      <c r="D48" s="8"/>
      <c r="E48" s="8"/>
      <c r="F48" s="8"/>
      <c r="G48" s="8"/>
      <c r="H48" s="8"/>
      <c r="I48" s="8"/>
    </row>
    <row r="49" spans="1:9" ht="15">
      <c r="A49" s="8"/>
      <c r="B49" s="8"/>
      <c r="C49" s="8"/>
      <c r="D49" s="8"/>
      <c r="E49" s="8"/>
      <c r="F49" s="8"/>
      <c r="G49" s="8"/>
      <c r="H49" s="8"/>
      <c r="I49" s="8"/>
    </row>
    <row r="50" spans="1:9" ht="15">
      <c r="A50" s="8"/>
      <c r="B50" s="8"/>
      <c r="C50" s="8"/>
      <c r="D50" s="8"/>
      <c r="E50" s="8"/>
      <c r="F50" s="8"/>
      <c r="G50" s="8"/>
      <c r="H50" s="8"/>
      <c r="I50" s="8"/>
    </row>
    <row r="51" spans="1:9" ht="15">
      <c r="A51" s="8"/>
      <c r="B51" s="8"/>
      <c r="C51" s="8"/>
      <c r="D51" s="8"/>
      <c r="E51" s="8"/>
      <c r="F51" s="8"/>
      <c r="G51" s="8"/>
      <c r="H51" s="8"/>
      <c r="I51" s="8"/>
    </row>
    <row r="52" spans="1:9" ht="15">
      <c r="A52" s="8"/>
      <c r="B52" s="8"/>
      <c r="C52" s="8"/>
      <c r="D52" s="8"/>
      <c r="E52" s="8"/>
      <c r="F52" s="8"/>
      <c r="G52" s="8"/>
      <c r="H52" s="8"/>
      <c r="I52" s="8"/>
    </row>
    <row r="53" spans="1:9" ht="15">
      <c r="A53" s="8"/>
      <c r="B53" s="8"/>
      <c r="C53" s="8"/>
      <c r="D53" s="8"/>
      <c r="E53" s="8"/>
      <c r="F53" s="8"/>
      <c r="G53" s="8"/>
      <c r="H53" s="8"/>
      <c r="I53" s="8"/>
    </row>
    <row r="54" spans="1:9" ht="15">
      <c r="A54" s="8"/>
      <c r="B54" s="8"/>
      <c r="C54" s="8"/>
      <c r="D54" s="8"/>
      <c r="E54" s="8"/>
      <c r="F54" s="8"/>
      <c r="G54" s="8"/>
      <c r="H54" s="8"/>
      <c r="I54" s="8"/>
    </row>
    <row r="55" spans="1:9" ht="15">
      <c r="A55" s="8"/>
      <c r="B55" s="8"/>
      <c r="C55" s="8"/>
      <c r="D55" s="8"/>
      <c r="E55" s="8"/>
      <c r="F55" s="8"/>
      <c r="G55" s="8"/>
      <c r="H55" s="8"/>
      <c r="I55" s="8"/>
    </row>
    <row r="56" spans="1:9" ht="15">
      <c r="A56" s="8"/>
      <c r="B56" s="8"/>
      <c r="C56" s="8"/>
      <c r="D56" s="8"/>
      <c r="E56" s="8"/>
      <c r="F56" s="8"/>
      <c r="G56" s="8"/>
      <c r="H56" s="8"/>
      <c r="I56" s="8"/>
    </row>
    <row r="57" spans="1:9" ht="15">
      <c r="A57" s="8"/>
      <c r="B57" s="8"/>
      <c r="C57" s="8"/>
      <c r="D57" s="8"/>
      <c r="E57" s="8"/>
      <c r="F57" s="8"/>
      <c r="G57" s="8"/>
      <c r="H57" s="8"/>
      <c r="I57" s="8"/>
    </row>
    <row r="58" spans="1:9" ht="15">
      <c r="A58" s="8"/>
      <c r="B58" s="8"/>
      <c r="C58" s="8"/>
      <c r="D58" s="8"/>
      <c r="E58" s="8"/>
      <c r="F58" s="8"/>
      <c r="G58" s="8"/>
      <c r="H58" s="8"/>
      <c r="I58" s="8"/>
    </row>
    <row r="59" spans="1:9" ht="15">
      <c r="A59" s="8"/>
      <c r="B59" s="8"/>
      <c r="C59" s="8"/>
      <c r="D59" s="8"/>
      <c r="E59" s="8"/>
      <c r="F59" s="8"/>
      <c r="G59" s="8"/>
      <c r="H59" s="8"/>
      <c r="I59" s="8"/>
    </row>
    <row r="60" ht="15">
      <c r="E60" s="8"/>
    </row>
  </sheetData>
  <sheetProtection/>
  <mergeCells count="20">
    <mergeCell ref="A44:C44"/>
    <mergeCell ref="F44:G44"/>
    <mergeCell ref="B31:D31"/>
    <mergeCell ref="A42:C42"/>
    <mergeCell ref="F42:G42"/>
    <mergeCell ref="A14:H14"/>
    <mergeCell ref="A15:H15"/>
    <mergeCell ref="B22:D22"/>
    <mergeCell ref="B21:F21"/>
    <mergeCell ref="A16:H16"/>
    <mergeCell ref="A43:C43"/>
    <mergeCell ref="F43:G43"/>
    <mergeCell ref="D1:E6"/>
    <mergeCell ref="A7:H7"/>
    <mergeCell ref="A8:H8"/>
    <mergeCell ref="A9:H9"/>
    <mergeCell ref="A10:H10"/>
    <mergeCell ref="A17:H17"/>
    <mergeCell ref="A18:H18"/>
    <mergeCell ref="B20:D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0">
      <selection activeCell="E29" sqref="E29"/>
    </sheetView>
  </sheetViews>
  <sheetFormatPr defaultColWidth="9.140625" defaultRowHeight="15"/>
  <cols>
    <col min="4" max="4" width="13.421875" style="0" customWidth="1"/>
    <col min="5" max="5" width="12.28125" style="0" customWidth="1"/>
    <col min="6" max="6" width="11.28125" style="0" customWidth="1"/>
    <col min="7" max="7" width="8.28125" style="0" customWidth="1"/>
    <col min="8" max="8" width="13.57421875" style="0" customWidth="1"/>
  </cols>
  <sheetData>
    <row r="1" spans="4:5" ht="15">
      <c r="D1" s="297"/>
      <c r="E1" s="297"/>
    </row>
    <row r="2" spans="4:5" ht="15">
      <c r="D2" s="297"/>
      <c r="E2" s="297"/>
    </row>
    <row r="3" spans="4:5" ht="15">
      <c r="D3" s="297"/>
      <c r="E3" s="297"/>
    </row>
    <row r="4" spans="4:5" ht="15">
      <c r="D4" s="297"/>
      <c r="E4" s="297"/>
    </row>
    <row r="5" spans="4:5" ht="15">
      <c r="D5" s="297"/>
      <c r="E5" s="297"/>
    </row>
    <row r="6" spans="4:5" ht="15">
      <c r="D6" s="297"/>
      <c r="E6" s="297"/>
    </row>
    <row r="7" spans="1:8" ht="17.25">
      <c r="A7" s="298" t="s">
        <v>68</v>
      </c>
      <c r="B7" s="298"/>
      <c r="C7" s="298"/>
      <c r="D7" s="298"/>
      <c r="E7" s="298"/>
      <c r="F7" s="298"/>
      <c r="G7" s="298"/>
      <c r="H7" s="298"/>
    </row>
    <row r="8" spans="1:8" ht="17.25">
      <c r="A8" s="298" t="s">
        <v>69</v>
      </c>
      <c r="B8" s="298"/>
      <c r="C8" s="298"/>
      <c r="D8" s="298"/>
      <c r="E8" s="298"/>
      <c r="F8" s="298"/>
      <c r="G8" s="298"/>
      <c r="H8" s="298"/>
    </row>
    <row r="9" spans="1:8" ht="17.25">
      <c r="A9" s="298" t="s">
        <v>70</v>
      </c>
      <c r="B9" s="298"/>
      <c r="C9" s="298"/>
      <c r="D9" s="298"/>
      <c r="E9" s="298"/>
      <c r="F9" s="298"/>
      <c r="G9" s="298"/>
      <c r="H9" s="298"/>
    </row>
    <row r="10" spans="1:8" ht="17.25">
      <c r="A10" s="298" t="s">
        <v>71</v>
      </c>
      <c r="B10" s="298"/>
      <c r="C10" s="298"/>
      <c r="D10" s="298"/>
      <c r="E10" s="298"/>
      <c r="F10" s="298"/>
      <c r="G10" s="298"/>
      <c r="H10" s="298"/>
    </row>
    <row r="11" ht="14.25">
      <c r="D11" s="13" t="s">
        <v>72</v>
      </c>
    </row>
    <row r="12" spans="1:8" ht="14.25">
      <c r="A12" s="14" t="s">
        <v>73</v>
      </c>
      <c r="B12" s="14"/>
      <c r="C12" s="14"/>
      <c r="D12" s="14"/>
      <c r="E12" s="14"/>
      <c r="F12" s="14"/>
      <c r="G12" s="14"/>
      <c r="H12" s="14"/>
    </row>
    <row r="13" ht="14.25">
      <c r="D13" s="15"/>
    </row>
    <row r="14" spans="1:8" ht="17.25">
      <c r="A14" s="298" t="s">
        <v>163</v>
      </c>
      <c r="B14" s="298"/>
      <c r="C14" s="298"/>
      <c r="D14" s="298"/>
      <c r="E14" s="298"/>
      <c r="F14" s="298"/>
      <c r="G14" s="298"/>
      <c r="H14" s="298"/>
    </row>
    <row r="15" spans="1:9" ht="18">
      <c r="A15" s="298" t="s">
        <v>158</v>
      </c>
      <c r="B15" s="298"/>
      <c r="C15" s="298"/>
      <c r="D15" s="298"/>
      <c r="E15" s="298"/>
      <c r="F15" s="298"/>
      <c r="G15" s="298"/>
      <c r="H15" s="298"/>
      <c r="I15" s="6"/>
    </row>
    <row r="16" spans="1:9" ht="15">
      <c r="A16" s="299"/>
      <c r="B16" s="299"/>
      <c r="C16" s="299"/>
      <c r="D16" s="299"/>
      <c r="E16" s="299"/>
      <c r="F16" s="299"/>
      <c r="G16" s="299"/>
      <c r="H16" s="299"/>
      <c r="I16" s="7"/>
    </row>
    <row r="17" spans="1:9" ht="15">
      <c r="A17" s="185" t="s">
        <v>159</v>
      </c>
      <c r="B17" s="185"/>
      <c r="C17" s="185"/>
      <c r="D17" s="185"/>
      <c r="E17" s="185"/>
      <c r="F17" s="185"/>
      <c r="G17" s="185"/>
      <c r="H17" s="185"/>
      <c r="I17" s="7"/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1:9" ht="15">
      <c r="A19" s="10" t="s">
        <v>57</v>
      </c>
      <c r="B19" s="10"/>
      <c r="C19" s="10"/>
      <c r="D19" s="10"/>
      <c r="E19" s="10"/>
      <c r="F19" s="10"/>
      <c r="G19" s="10"/>
      <c r="H19" s="10"/>
      <c r="I19" s="8"/>
    </row>
    <row r="20" spans="1:9" ht="15">
      <c r="A20" s="296" t="s">
        <v>166</v>
      </c>
      <c r="B20" s="296"/>
      <c r="C20" s="296"/>
      <c r="D20" s="296"/>
      <c r="E20" s="296"/>
      <c r="F20" s="296"/>
      <c r="G20" s="296"/>
      <c r="H20" s="296"/>
      <c r="I20" s="8"/>
    </row>
    <row r="21" spans="1:9" ht="15">
      <c r="A21" s="10"/>
      <c r="B21" s="10"/>
      <c r="C21" s="10"/>
      <c r="D21" s="10"/>
      <c r="E21" s="10"/>
      <c r="F21" s="10"/>
      <c r="G21" s="10"/>
      <c r="H21" s="10"/>
      <c r="I21" s="8"/>
    </row>
    <row r="22" spans="1:9" ht="15">
      <c r="A22" s="10"/>
      <c r="B22" s="10"/>
      <c r="C22" s="10"/>
      <c r="D22" s="10"/>
      <c r="E22" s="10"/>
      <c r="F22" s="10"/>
      <c r="G22" s="10"/>
      <c r="H22" s="10"/>
      <c r="I22" s="8"/>
    </row>
    <row r="23" spans="1:9" ht="30.75">
      <c r="A23" s="301" t="s">
        <v>37</v>
      </c>
      <c r="B23" s="302"/>
      <c r="C23" s="303"/>
      <c r="D23" s="19" t="s">
        <v>21</v>
      </c>
      <c r="E23" s="25" t="s">
        <v>116</v>
      </c>
      <c r="F23" s="19" t="s">
        <v>115</v>
      </c>
      <c r="G23" s="10"/>
      <c r="H23" s="10"/>
      <c r="I23" s="8"/>
    </row>
    <row r="24" spans="1:9" ht="15">
      <c r="A24" s="304" t="s">
        <v>82</v>
      </c>
      <c r="B24" s="305"/>
      <c r="C24" s="306"/>
      <c r="D24" s="20">
        <f>Расходы!H12</f>
        <v>1240175</v>
      </c>
      <c r="E24" s="27">
        <v>301</v>
      </c>
      <c r="F24" s="21">
        <f aca="true" t="shared" si="0" ref="F24:F29">D24/E24</f>
        <v>4120.182724252491</v>
      </c>
      <c r="G24" s="10"/>
      <c r="H24" s="10"/>
      <c r="I24" s="8"/>
    </row>
    <row r="25" spans="1:9" ht="15">
      <c r="A25" s="304" t="s">
        <v>83</v>
      </c>
      <c r="B25" s="305"/>
      <c r="C25" s="306"/>
      <c r="D25" s="20">
        <f>Расходы!H18</f>
        <v>194370</v>
      </c>
      <c r="E25" s="29">
        <v>301</v>
      </c>
      <c r="F25" s="21">
        <f t="shared" si="0"/>
        <v>645.7475083056478</v>
      </c>
      <c r="G25" s="10"/>
      <c r="H25" s="10"/>
      <c r="I25" s="8"/>
    </row>
    <row r="26" spans="1:9" ht="15">
      <c r="A26" s="304" t="s">
        <v>84</v>
      </c>
      <c r="B26" s="305"/>
      <c r="C26" s="306"/>
      <c r="D26" s="20">
        <f>Расходы!H24</f>
        <v>515633</v>
      </c>
      <c r="E26" s="29">
        <v>301</v>
      </c>
      <c r="F26" s="21">
        <f t="shared" si="0"/>
        <v>1713.0664451827242</v>
      </c>
      <c r="G26" s="10"/>
      <c r="H26" s="10"/>
      <c r="I26" s="8"/>
    </row>
    <row r="27" spans="1:9" ht="15">
      <c r="A27" s="304" t="s">
        <v>85</v>
      </c>
      <c r="B27" s="305"/>
      <c r="C27" s="306"/>
      <c r="D27" s="20">
        <f>Расходы!H26</f>
        <v>0</v>
      </c>
      <c r="E27" s="29">
        <v>301</v>
      </c>
      <c r="F27" s="21">
        <f t="shared" si="0"/>
        <v>0</v>
      </c>
      <c r="G27" s="10"/>
      <c r="H27" s="10"/>
      <c r="I27" s="8"/>
    </row>
    <row r="28" spans="1:9" ht="15">
      <c r="A28" s="304" t="s">
        <v>86</v>
      </c>
      <c r="B28" s="305"/>
      <c r="C28" s="306"/>
      <c r="D28" s="20">
        <f>Расходы!H32</f>
        <v>433468</v>
      </c>
      <c r="E28" s="29">
        <v>301</v>
      </c>
      <c r="F28" s="21">
        <f t="shared" si="0"/>
        <v>1440.093023255814</v>
      </c>
      <c r="G28" s="10"/>
      <c r="H28" s="10"/>
      <c r="I28" s="8"/>
    </row>
    <row r="29" spans="1:9" ht="15">
      <c r="A29" s="304" t="s">
        <v>87</v>
      </c>
      <c r="B29" s="305"/>
      <c r="C29" s="306"/>
      <c r="D29" s="20">
        <f>Расходы!H38</f>
        <v>158000</v>
      </c>
      <c r="E29" s="29">
        <v>301</v>
      </c>
      <c r="F29" s="21">
        <f t="shared" si="0"/>
        <v>524.9169435215947</v>
      </c>
      <c r="G29" s="10"/>
      <c r="H29" s="10"/>
      <c r="I29" s="8"/>
    </row>
    <row r="30" spans="1:9" s="17" customFormat="1" ht="15">
      <c r="A30" s="307" t="s">
        <v>106</v>
      </c>
      <c r="B30" s="308"/>
      <c r="C30" s="309"/>
      <c r="D30" s="24">
        <f>SUM(D24:D29)</f>
        <v>2541646</v>
      </c>
      <c r="E30" s="30">
        <v>301</v>
      </c>
      <c r="F30" s="24">
        <f>SUM(F24:F29)</f>
        <v>8444.006644518273</v>
      </c>
      <c r="G30" s="22"/>
      <c r="H30" s="22"/>
      <c r="I30" s="12"/>
    </row>
    <row r="31" spans="1:9" ht="15">
      <c r="A31" s="296"/>
      <c r="B31" s="296"/>
      <c r="C31" s="296"/>
      <c r="D31" s="296"/>
      <c r="E31" s="296"/>
      <c r="F31" s="296"/>
      <c r="G31" s="296"/>
      <c r="H31" s="296"/>
      <c r="I31" s="8"/>
    </row>
    <row r="32" spans="1:9" ht="15">
      <c r="A32" s="7"/>
      <c r="B32" s="296"/>
      <c r="C32" s="296"/>
      <c r="D32" s="296"/>
      <c r="E32" s="7"/>
      <c r="F32" s="7"/>
      <c r="G32" s="7"/>
      <c r="H32" s="8"/>
      <c r="I32" s="8"/>
    </row>
    <row r="33" spans="1:9" ht="15">
      <c r="A33" s="7"/>
      <c r="B33" s="296"/>
      <c r="C33" s="296"/>
      <c r="D33" s="296"/>
      <c r="E33" s="7"/>
      <c r="F33" s="7"/>
      <c r="G33" s="7"/>
      <c r="H33" s="7"/>
      <c r="I33" s="8"/>
    </row>
    <row r="34" spans="1:9" ht="15">
      <c r="A34" s="7"/>
      <c r="B34" s="296"/>
      <c r="C34" s="296"/>
      <c r="D34" s="296"/>
      <c r="E34" s="10"/>
      <c r="F34" s="10"/>
      <c r="G34" s="10"/>
      <c r="H34" s="8"/>
      <c r="I34" s="8"/>
    </row>
    <row r="35" spans="1:9" ht="15">
      <c r="A35" s="7"/>
      <c r="B35" s="296"/>
      <c r="C35" s="296"/>
      <c r="D35" s="296"/>
      <c r="E35" s="7"/>
      <c r="F35" s="7"/>
      <c r="G35" s="7"/>
      <c r="H35" s="7"/>
      <c r="I35" s="8"/>
    </row>
    <row r="36" spans="8:9" ht="15">
      <c r="H36" s="8"/>
      <c r="I36" s="8"/>
    </row>
    <row r="37" spans="1:9" ht="15">
      <c r="A37" s="8"/>
      <c r="B37" s="8"/>
      <c r="C37" s="8"/>
      <c r="D37" s="8"/>
      <c r="E37" s="8"/>
      <c r="F37" s="8"/>
      <c r="G37" s="8"/>
      <c r="H37" s="8"/>
      <c r="I37" s="8"/>
    </row>
    <row r="38" spans="1:9" ht="15">
      <c r="A38" s="296" t="s">
        <v>55</v>
      </c>
      <c r="B38" s="296"/>
      <c r="C38" s="296"/>
      <c r="D38" s="8"/>
      <c r="E38" s="8"/>
      <c r="F38" s="296" t="s">
        <v>58</v>
      </c>
      <c r="G38" s="296"/>
      <c r="H38" s="8"/>
      <c r="I38" s="8"/>
    </row>
    <row r="39" spans="1:9" ht="15">
      <c r="A39" s="296"/>
      <c r="B39" s="296"/>
      <c r="C39" s="296"/>
      <c r="D39" s="8"/>
      <c r="E39" s="8"/>
      <c r="F39" s="296"/>
      <c r="G39" s="296"/>
      <c r="H39" s="8"/>
      <c r="I39" s="8"/>
    </row>
    <row r="40" spans="1:9" ht="15">
      <c r="A40" s="296" t="s">
        <v>56</v>
      </c>
      <c r="B40" s="296"/>
      <c r="C40" s="296"/>
      <c r="D40" s="8"/>
      <c r="E40" s="8"/>
      <c r="F40" s="296" t="s">
        <v>132</v>
      </c>
      <c r="G40" s="296"/>
      <c r="H40" s="8"/>
      <c r="I40" s="8"/>
    </row>
    <row r="41" spans="1:9" ht="15">
      <c r="A41" s="8"/>
      <c r="B41" s="8"/>
      <c r="C41" s="8"/>
      <c r="D41" s="8"/>
      <c r="E41" s="8"/>
      <c r="F41" s="8"/>
      <c r="G41" s="8"/>
      <c r="H41" s="8"/>
      <c r="I41" s="8"/>
    </row>
    <row r="42" spans="1:9" ht="15">
      <c r="A42" s="8"/>
      <c r="B42" s="8"/>
      <c r="C42" s="8"/>
      <c r="D42" s="8"/>
      <c r="E42" s="8"/>
      <c r="F42" s="8"/>
      <c r="G42" s="8"/>
      <c r="H42" s="8"/>
      <c r="I42" s="8"/>
    </row>
    <row r="43" spans="1:9" ht="15">
      <c r="A43" s="8"/>
      <c r="B43" s="8"/>
      <c r="C43" s="8"/>
      <c r="D43" s="8"/>
      <c r="E43" s="8"/>
      <c r="F43" s="8"/>
      <c r="G43" s="8"/>
      <c r="H43" s="8"/>
      <c r="I43" s="8"/>
    </row>
    <row r="44" spans="1:9" ht="15">
      <c r="A44" s="8"/>
      <c r="B44" s="8"/>
      <c r="C44" s="8"/>
      <c r="D44" s="8"/>
      <c r="E44" s="8"/>
      <c r="F44" s="8"/>
      <c r="G44" s="8"/>
      <c r="H44" s="8"/>
      <c r="I44" s="8"/>
    </row>
    <row r="45" spans="1:9" ht="15">
      <c r="A45" s="8"/>
      <c r="B45" s="8"/>
      <c r="C45" s="8"/>
      <c r="D45" s="8"/>
      <c r="E45" s="8"/>
      <c r="F45" s="8"/>
      <c r="G45" s="8"/>
      <c r="H45" s="8"/>
      <c r="I45" s="8"/>
    </row>
    <row r="46" spans="1:9" ht="15">
      <c r="A46" s="8"/>
      <c r="B46" s="8"/>
      <c r="C46" s="8"/>
      <c r="D46" s="8"/>
      <c r="E46" s="8"/>
      <c r="F46" s="8"/>
      <c r="G46" s="8"/>
      <c r="H46" s="8"/>
      <c r="I46" s="8"/>
    </row>
    <row r="47" spans="1:9" ht="15">
      <c r="A47" s="8"/>
      <c r="B47" s="8"/>
      <c r="C47" s="8"/>
      <c r="D47" s="8"/>
      <c r="E47" s="8"/>
      <c r="F47" s="8"/>
      <c r="G47" s="8"/>
      <c r="H47" s="8"/>
      <c r="I47" s="8"/>
    </row>
    <row r="48" spans="1:9" ht="15">
      <c r="A48" s="8"/>
      <c r="B48" s="8"/>
      <c r="C48" s="8"/>
      <c r="D48" s="8"/>
      <c r="E48" s="8"/>
      <c r="F48" s="8"/>
      <c r="G48" s="8"/>
      <c r="H48" s="8"/>
      <c r="I48" s="8"/>
    </row>
    <row r="49" spans="1:9" ht="15">
      <c r="A49" s="8"/>
      <c r="B49" s="8"/>
      <c r="C49" s="8"/>
      <c r="D49" s="8"/>
      <c r="E49" s="8"/>
      <c r="F49" s="8"/>
      <c r="G49" s="8"/>
      <c r="H49" s="8"/>
      <c r="I49" s="8"/>
    </row>
    <row r="50" spans="1:9" ht="15">
      <c r="A50" s="8"/>
      <c r="B50" s="8"/>
      <c r="C50" s="8"/>
      <c r="D50" s="8"/>
      <c r="E50" s="8"/>
      <c r="F50" s="8"/>
      <c r="G50" s="8"/>
      <c r="H50" s="8"/>
      <c r="I50" s="8"/>
    </row>
    <row r="51" spans="1:9" ht="15">
      <c r="A51" s="8"/>
      <c r="B51" s="8"/>
      <c r="C51" s="8"/>
      <c r="D51" s="8"/>
      <c r="E51" s="8"/>
      <c r="F51" s="8"/>
      <c r="G51" s="8"/>
      <c r="H51" s="8"/>
      <c r="I51" s="8"/>
    </row>
  </sheetData>
  <sheetProtection/>
  <mergeCells count="29">
    <mergeCell ref="F39:G39"/>
    <mergeCell ref="B33:D33"/>
    <mergeCell ref="A27:C27"/>
    <mergeCell ref="A28:C28"/>
    <mergeCell ref="A29:C29"/>
    <mergeCell ref="B32:D32"/>
    <mergeCell ref="B34:D34"/>
    <mergeCell ref="B35:D35"/>
    <mergeCell ref="A30:C30"/>
    <mergeCell ref="A9:H9"/>
    <mergeCell ref="A40:C40"/>
    <mergeCell ref="F40:G40"/>
    <mergeCell ref="A38:C38"/>
    <mergeCell ref="F38:G38"/>
    <mergeCell ref="A16:H16"/>
    <mergeCell ref="A39:C39"/>
    <mergeCell ref="A24:C24"/>
    <mergeCell ref="A25:C25"/>
    <mergeCell ref="A26:C26"/>
    <mergeCell ref="D1:E6"/>
    <mergeCell ref="A15:H15"/>
    <mergeCell ref="A31:H31"/>
    <mergeCell ref="A10:H10"/>
    <mergeCell ref="A17:H17"/>
    <mergeCell ref="A7:H7"/>
    <mergeCell ref="A14:H14"/>
    <mergeCell ref="A8:H8"/>
    <mergeCell ref="A20:H20"/>
    <mergeCell ref="A23:C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2013-01-18T09:41:35Z</cp:lastPrinted>
  <dcterms:created xsi:type="dcterms:W3CDTF">2006-09-28T05:33:49Z</dcterms:created>
  <dcterms:modified xsi:type="dcterms:W3CDTF">2024-03-05T07:59:31Z</dcterms:modified>
  <cp:category/>
  <cp:version/>
  <cp:contentType/>
  <cp:contentStatus/>
</cp:coreProperties>
</file>